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6030" windowWidth="19440" windowHeight="8415"/>
  </bookViews>
  <sheets>
    <sheet name="Ianuarie - Aprilie 2017" sheetId="3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R28" i="3"/>
  <c r="S28"/>
  <c r="R24"/>
  <c r="S24"/>
  <c r="R13"/>
  <c r="S13"/>
  <c r="T13" s="1"/>
  <c r="R19"/>
  <c r="S19"/>
  <c r="F74"/>
  <c r="E74"/>
  <c r="D74"/>
  <c r="F72"/>
  <c r="E72"/>
  <c r="D72"/>
  <c r="H72"/>
  <c r="I72"/>
  <c r="D73"/>
  <c r="E73"/>
  <c r="F73"/>
  <c r="H73"/>
  <c r="I73"/>
  <c r="H74"/>
  <c r="I74"/>
  <c r="I71"/>
  <c r="H71"/>
  <c r="F71"/>
  <c r="E71"/>
  <c r="D71"/>
  <c r="H68"/>
  <c r="G68"/>
  <c r="F68"/>
  <c r="E68"/>
  <c r="D68"/>
  <c r="I67"/>
  <c r="I66"/>
  <c r="I65"/>
  <c r="I64"/>
  <c r="K64" s="1"/>
  <c r="I68" l="1"/>
  <c r="Z13"/>
  <c r="AK49" l="1"/>
  <c r="AK42"/>
  <c r="AK43"/>
  <c r="AK47"/>
  <c r="AN33"/>
  <c r="AM37"/>
  <c r="AM38"/>
  <c r="AM39"/>
  <c r="AM41"/>
  <c r="AM42"/>
  <c r="AM43"/>
  <c r="AM45"/>
  <c r="AM36"/>
  <c r="I38"/>
  <c r="AK38" s="1"/>
  <c r="X41" l="1"/>
  <c r="AA41" s="1"/>
  <c r="X39"/>
  <c r="AA39" s="1"/>
  <c r="X38"/>
  <c r="AA38" s="1"/>
  <c r="X37"/>
  <c r="X36"/>
  <c r="AA37" l="1"/>
  <c r="X40"/>
  <c r="AA36"/>
  <c r="T8"/>
  <c r="X8"/>
  <c r="AA8" s="1"/>
  <c r="M8"/>
  <c r="P8"/>
  <c r="M9"/>
  <c r="P9"/>
  <c r="F8"/>
  <c r="I8" s="1"/>
  <c r="V28"/>
  <c r="W28"/>
  <c r="Y28"/>
  <c r="Z28"/>
  <c r="V24"/>
  <c r="W24"/>
  <c r="Y24"/>
  <c r="Z24"/>
  <c r="X16"/>
  <c r="AA16" s="1"/>
  <c r="Z15"/>
  <c r="Z19" s="1"/>
  <c r="V19"/>
  <c r="W19"/>
  <c r="Y19"/>
  <c r="X10"/>
  <c r="AA10" s="1"/>
  <c r="X11"/>
  <c r="AA11" s="1"/>
  <c r="X12"/>
  <c r="AA12" s="1"/>
  <c r="V13"/>
  <c r="W13"/>
  <c r="Y13"/>
  <c r="X9"/>
  <c r="AA9" s="1"/>
  <c r="T9"/>
  <c r="P10"/>
  <c r="F9"/>
  <c r="I9" s="1"/>
  <c r="X14"/>
  <c r="AA14" s="1"/>
  <c r="X15"/>
  <c r="X17"/>
  <c r="AA17" s="1"/>
  <c r="X18"/>
  <c r="AA18" s="1"/>
  <c r="X20"/>
  <c r="AA20" s="1"/>
  <c r="X21"/>
  <c r="AA21" s="1"/>
  <c r="X22"/>
  <c r="AA22" s="1"/>
  <c r="X23"/>
  <c r="AA23" s="1"/>
  <c r="X25"/>
  <c r="AA25" s="1"/>
  <c r="X26"/>
  <c r="AA26" s="1"/>
  <c r="X27"/>
  <c r="AA27" s="1"/>
  <c r="X7"/>
  <c r="AA7" s="1"/>
  <c r="Q9" l="1"/>
  <c r="Q8"/>
  <c r="Z29"/>
  <c r="V29"/>
  <c r="Y29"/>
  <c r="W29"/>
  <c r="X28"/>
  <c r="X24"/>
  <c r="X19"/>
  <c r="AA15"/>
  <c r="AA19" s="1"/>
  <c r="X13"/>
  <c r="AA13"/>
  <c r="AA24" l="1"/>
  <c r="X29"/>
  <c r="U48" l="1"/>
  <c r="U52" s="1"/>
  <c r="V48"/>
  <c r="V52" s="1"/>
  <c r="W48"/>
  <c r="W52" s="1"/>
  <c r="X48"/>
  <c r="X52" s="1"/>
  <c r="Y48"/>
  <c r="Y52" s="1"/>
  <c r="Z48"/>
  <c r="Z52" s="1"/>
  <c r="AA48"/>
  <c r="AA52" s="1"/>
  <c r="U44"/>
  <c r="V44"/>
  <c r="W44"/>
  <c r="X44"/>
  <c r="Y44"/>
  <c r="Z44"/>
  <c r="AA44"/>
  <c r="U19" l="1"/>
  <c r="U24"/>
  <c r="U28"/>
  <c r="J24"/>
  <c r="K24"/>
  <c r="L24"/>
  <c r="N24"/>
  <c r="O24"/>
  <c r="J28"/>
  <c r="K28"/>
  <c r="L28"/>
  <c r="N28"/>
  <c r="O28"/>
  <c r="T27"/>
  <c r="P27"/>
  <c r="M27"/>
  <c r="M23"/>
  <c r="Q23" s="1"/>
  <c r="P23"/>
  <c r="M18"/>
  <c r="P18"/>
  <c r="C28"/>
  <c r="D28"/>
  <c r="E28"/>
  <c r="G28"/>
  <c r="H28"/>
  <c r="F27"/>
  <c r="I27" s="1"/>
  <c r="C19"/>
  <c r="D19"/>
  <c r="E19"/>
  <c r="G19"/>
  <c r="H19"/>
  <c r="D24"/>
  <c r="E24"/>
  <c r="G24"/>
  <c r="H24"/>
  <c r="F23"/>
  <c r="I23" s="1"/>
  <c r="I18"/>
  <c r="F18"/>
  <c r="T18"/>
  <c r="Q18" l="1"/>
  <c r="Q27"/>
  <c r="R48" l="1"/>
  <c r="S48"/>
  <c r="R52"/>
  <c r="S52"/>
  <c r="T50"/>
  <c r="T51"/>
  <c r="T49"/>
  <c r="T46"/>
  <c r="T47"/>
  <c r="T45"/>
  <c r="T42"/>
  <c r="T43"/>
  <c r="T41"/>
  <c r="R44"/>
  <c r="S44"/>
  <c r="T16"/>
  <c r="T10"/>
  <c r="T11"/>
  <c r="T12"/>
  <c r="F10"/>
  <c r="I10" s="1"/>
  <c r="M10"/>
  <c r="T48" l="1"/>
  <c r="T52"/>
  <c r="T44"/>
  <c r="Q10"/>
  <c r="P42" l="1"/>
  <c r="AJ42" s="1"/>
  <c r="P43"/>
  <c r="AJ43" s="1"/>
  <c r="P45"/>
  <c r="AJ45" s="1"/>
  <c r="P46"/>
  <c r="AJ46" s="1"/>
  <c r="P47"/>
  <c r="AJ47" s="1"/>
  <c r="N44"/>
  <c r="O44"/>
  <c r="N40"/>
  <c r="O40"/>
  <c r="P37"/>
  <c r="AJ37" s="1"/>
  <c r="T37"/>
  <c r="P38"/>
  <c r="AJ38" s="1"/>
  <c r="T38"/>
  <c r="P39"/>
  <c r="AJ39" s="1"/>
  <c r="T39"/>
  <c r="P44" l="1"/>
  <c r="AJ44" s="1"/>
  <c r="P41"/>
  <c r="J52"/>
  <c r="K52"/>
  <c r="L52"/>
  <c r="N52"/>
  <c r="O52"/>
  <c r="J48"/>
  <c r="K48"/>
  <c r="L48"/>
  <c r="N48"/>
  <c r="O48"/>
  <c r="J44"/>
  <c r="K44"/>
  <c r="L44"/>
  <c r="J40"/>
  <c r="K40"/>
  <c r="L40"/>
  <c r="P36"/>
  <c r="M36"/>
  <c r="M37"/>
  <c r="G71" s="1"/>
  <c r="J71" s="1"/>
  <c r="M38"/>
  <c r="M39"/>
  <c r="M41"/>
  <c r="G74" s="1"/>
  <c r="J74" s="1"/>
  <c r="L74" s="1"/>
  <c r="M42"/>
  <c r="Q42" s="1"/>
  <c r="AL42" s="1"/>
  <c r="AN42" s="1"/>
  <c r="M43"/>
  <c r="Q43" s="1"/>
  <c r="AL43" s="1"/>
  <c r="AN43" s="1"/>
  <c r="M45"/>
  <c r="Q45" s="1"/>
  <c r="AL45" s="1"/>
  <c r="M46"/>
  <c r="Q46" s="1"/>
  <c r="AL46" s="1"/>
  <c r="M47"/>
  <c r="Q47" s="1"/>
  <c r="AL47" s="1"/>
  <c r="M49"/>
  <c r="M50"/>
  <c r="M51"/>
  <c r="M16"/>
  <c r="M15"/>
  <c r="J13"/>
  <c r="P11"/>
  <c r="P12"/>
  <c r="P14"/>
  <c r="P15"/>
  <c r="P16"/>
  <c r="P17"/>
  <c r="P20"/>
  <c r="P21"/>
  <c r="P22"/>
  <c r="P25"/>
  <c r="P26"/>
  <c r="P7"/>
  <c r="K13"/>
  <c r="K59" s="1"/>
  <c r="L13"/>
  <c r="N13"/>
  <c r="N59" s="1"/>
  <c r="O13"/>
  <c r="O59" s="1"/>
  <c r="U13"/>
  <c r="H13"/>
  <c r="N19"/>
  <c r="O19"/>
  <c r="O60" s="1"/>
  <c r="F16"/>
  <c r="I16" s="1"/>
  <c r="Y53"/>
  <c r="Y40"/>
  <c r="W53"/>
  <c r="W40"/>
  <c r="W59" s="1"/>
  <c r="W60" s="1"/>
  <c r="Q38" l="1"/>
  <c r="AL38" s="1"/>
  <c r="AN38" s="1"/>
  <c r="G72"/>
  <c r="J72" s="1"/>
  <c r="L72" s="1"/>
  <c r="Q39"/>
  <c r="AL39" s="1"/>
  <c r="AL35" s="1"/>
  <c r="G73"/>
  <c r="J73" s="1"/>
  <c r="L73" s="1"/>
  <c r="L71"/>
  <c r="P71"/>
  <c r="N60"/>
  <c r="P40"/>
  <c r="AJ40" s="1"/>
  <c r="AJ36"/>
  <c r="L59"/>
  <c r="AJ41"/>
  <c r="Q37"/>
  <c r="AL37" s="1"/>
  <c r="U29"/>
  <c r="Y59"/>
  <c r="Y60" s="1"/>
  <c r="L53"/>
  <c r="J59"/>
  <c r="P24"/>
  <c r="P28"/>
  <c r="Q16"/>
  <c r="J53"/>
  <c r="M40"/>
  <c r="Q41"/>
  <c r="AL41" s="1"/>
  <c r="K53"/>
  <c r="M48"/>
  <c r="P50"/>
  <c r="M52"/>
  <c r="P52" s="1"/>
  <c r="P19"/>
  <c r="P48"/>
  <c r="M44"/>
  <c r="Q44" s="1"/>
  <c r="AL44" s="1"/>
  <c r="P49"/>
  <c r="Q49" s="1"/>
  <c r="N53"/>
  <c r="O53"/>
  <c r="P13"/>
  <c r="O29"/>
  <c r="M12"/>
  <c r="Q12" s="1"/>
  <c r="N29"/>
  <c r="Y61"/>
  <c r="W61"/>
  <c r="P59" l="1"/>
  <c r="P60" s="1"/>
  <c r="M53"/>
  <c r="O61"/>
  <c r="P51"/>
  <c r="Q51" s="1"/>
  <c r="Q52"/>
  <c r="N61"/>
  <c r="Q50"/>
  <c r="Q48"/>
  <c r="P53"/>
  <c r="C44" l="1"/>
  <c r="D44"/>
  <c r="E44"/>
  <c r="G44"/>
  <c r="H44"/>
  <c r="F41"/>
  <c r="I41" s="1"/>
  <c r="AK41" s="1"/>
  <c r="AN41" s="1"/>
  <c r="F37"/>
  <c r="F38"/>
  <c r="F39"/>
  <c r="C40"/>
  <c r="D40"/>
  <c r="E40"/>
  <c r="G40"/>
  <c r="AM40" s="1"/>
  <c r="H40"/>
  <c r="H59" s="1"/>
  <c r="F11"/>
  <c r="I11" s="1"/>
  <c r="F12"/>
  <c r="I12" s="1"/>
  <c r="F14"/>
  <c r="F15"/>
  <c r="I15" s="1"/>
  <c r="F17"/>
  <c r="I17" s="1"/>
  <c r="F20"/>
  <c r="F22"/>
  <c r="I22" s="1"/>
  <c r="F25"/>
  <c r="F26"/>
  <c r="I26" s="1"/>
  <c r="F7"/>
  <c r="I7" s="1"/>
  <c r="C13"/>
  <c r="C59" s="1"/>
  <c r="D13"/>
  <c r="E13"/>
  <c r="E59" s="1"/>
  <c r="G13"/>
  <c r="I44" l="1"/>
  <c r="AK44" s="1"/>
  <c r="G59"/>
  <c r="G60" s="1"/>
  <c r="H60"/>
  <c r="C60"/>
  <c r="AM44"/>
  <c r="G53"/>
  <c r="D59"/>
  <c r="D60" s="1"/>
  <c r="E60"/>
  <c r="I14"/>
  <c r="I19" s="1"/>
  <c r="F19"/>
  <c r="I25"/>
  <c r="I28" s="1"/>
  <c r="F28"/>
  <c r="I20"/>
  <c r="E53"/>
  <c r="H53"/>
  <c r="C53"/>
  <c r="D53"/>
  <c r="F13"/>
  <c r="F44"/>
  <c r="F36"/>
  <c r="F40" s="1"/>
  <c r="M22"/>
  <c r="AN44" l="1"/>
  <c r="I13"/>
  <c r="F59"/>
  <c r="F53"/>
  <c r="Q22"/>
  <c r="I37"/>
  <c r="I45"/>
  <c r="I46"/>
  <c r="AK46" s="1"/>
  <c r="I36"/>
  <c r="AK36" s="1"/>
  <c r="H29"/>
  <c r="H61" s="1"/>
  <c r="AA28"/>
  <c r="AA29" s="1"/>
  <c r="T26"/>
  <c r="T21"/>
  <c r="T25"/>
  <c r="T28" s="1"/>
  <c r="T20"/>
  <c r="T24" s="1"/>
  <c r="T14"/>
  <c r="M26"/>
  <c r="M25"/>
  <c r="M21"/>
  <c r="M20"/>
  <c r="J19"/>
  <c r="J60" s="1"/>
  <c r="K19"/>
  <c r="K60" s="1"/>
  <c r="L19"/>
  <c r="L60" s="1"/>
  <c r="F60" l="1"/>
  <c r="L67"/>
  <c r="M67" s="1"/>
  <c r="AN37"/>
  <c r="AK37"/>
  <c r="AK45"/>
  <c r="AN45" s="1"/>
  <c r="M28"/>
  <c r="M24"/>
  <c r="S29"/>
  <c r="Q26"/>
  <c r="Q25"/>
  <c r="Q20"/>
  <c r="Q21"/>
  <c r="M14"/>
  <c r="Q28" l="1"/>
  <c r="Q24"/>
  <c r="Q14"/>
  <c r="R40"/>
  <c r="S40"/>
  <c r="U40"/>
  <c r="U59" s="1"/>
  <c r="U60" s="1"/>
  <c r="V40"/>
  <c r="V59" s="1"/>
  <c r="V60" s="1"/>
  <c r="Z40"/>
  <c r="AA40" s="1"/>
  <c r="Z53"/>
  <c r="V53"/>
  <c r="U53"/>
  <c r="M11"/>
  <c r="D29"/>
  <c r="D61" s="1"/>
  <c r="E29"/>
  <c r="E61" s="1"/>
  <c r="G29"/>
  <c r="G61" s="1"/>
  <c r="S53" l="1"/>
  <c r="S61" s="1"/>
  <c r="S59"/>
  <c r="S60" s="1"/>
  <c r="Z59"/>
  <c r="Z60" s="1"/>
  <c r="AA59"/>
  <c r="AA60" s="1"/>
  <c r="R53"/>
  <c r="R59"/>
  <c r="R60" s="1"/>
  <c r="J29"/>
  <c r="J61" s="1"/>
  <c r="K29"/>
  <c r="K61" s="1"/>
  <c r="L29"/>
  <c r="L61" s="1"/>
  <c r="I39" l="1"/>
  <c r="T15"/>
  <c r="T17"/>
  <c r="M17"/>
  <c r="T19" l="1"/>
  <c r="AN39"/>
  <c r="AN34" s="1"/>
  <c r="AK39"/>
  <c r="I40"/>
  <c r="M19"/>
  <c r="Q17"/>
  <c r="Q11"/>
  <c r="Q15"/>
  <c r="AK40" l="1"/>
  <c r="AL49"/>
  <c r="AM49"/>
  <c r="I53"/>
  <c r="I59"/>
  <c r="I60" s="1"/>
  <c r="Q19"/>
  <c r="V61" l="1"/>
  <c r="T36" l="1"/>
  <c r="Z61"/>
  <c r="U61"/>
  <c r="M7"/>
  <c r="M13" l="1"/>
  <c r="X59"/>
  <c r="X60" s="1"/>
  <c r="X53"/>
  <c r="P29"/>
  <c r="P61" s="1"/>
  <c r="Q7"/>
  <c r="Q36"/>
  <c r="AL36" s="1"/>
  <c r="AN36" s="1"/>
  <c r="T7"/>
  <c r="M29" l="1"/>
  <c r="M61" s="1"/>
  <c r="M59"/>
  <c r="M60" s="1"/>
  <c r="T29"/>
  <c r="Q13"/>
  <c r="T40"/>
  <c r="AA53"/>
  <c r="AA61" s="1"/>
  <c r="Q40"/>
  <c r="X61"/>
  <c r="C21"/>
  <c r="C24" s="1"/>
  <c r="Q53" l="1"/>
  <c r="AL40"/>
  <c r="AN40" s="1"/>
  <c r="T53"/>
  <c r="T61" s="1"/>
  <c r="T59"/>
  <c r="T60" s="1"/>
  <c r="Q59"/>
  <c r="Q60" s="1"/>
  <c r="Q29"/>
  <c r="F21"/>
  <c r="Q61" l="1"/>
  <c r="I21"/>
  <c r="I24" s="1"/>
  <c r="F24"/>
  <c r="C29"/>
  <c r="C61" s="1"/>
  <c r="I29" l="1"/>
  <c r="I61" s="1"/>
  <c r="F29"/>
  <c r="F61" s="1"/>
  <c r="R29" l="1"/>
  <c r="R61" s="1"/>
</calcChain>
</file>

<file path=xl/sharedStrings.xml><?xml version="1.0" encoding="utf-8"?>
<sst xmlns="http://schemas.openxmlformats.org/spreadsheetml/2006/main" count="170" uniqueCount="84">
  <si>
    <t>Data alocarii</t>
  </si>
  <si>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</si>
  <si>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</si>
  <si>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</si>
  <si>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</si>
  <si>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</si>
  <si>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~ medicamente 40% - pentru pensionarii cu pensii de pana la 700 lei / prevazute a fi finantate din venituri proprii ale M.S. sub forma de transferuri catre F.N.U.A.S.S. ~</t>
  </si>
  <si>
    <t>~ cost volum-rezultat ~ din care:</t>
  </si>
  <si>
    <t>MEDICAMENTE, din care:</t>
  </si>
  <si>
    <t>MATERIALE SANITARE, din care:</t>
  </si>
  <si>
    <t>~ activitate curenta ~</t>
  </si>
  <si>
    <t>~ cost volum ~</t>
  </si>
  <si>
    <t>~ scleroza laterala amiotrofica ~</t>
  </si>
  <si>
    <t>~ sindromul Preder Willi ~</t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</si>
  <si>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</si>
  <si>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</si>
  <si>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</si>
  <si>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</si>
  <si>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</si>
  <si>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</si>
  <si>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</si>
  <si>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</si>
  <si>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</si>
  <si>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</si>
  <si>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</si>
  <si>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</si>
  <si>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</si>
  <si>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</si>
  <si>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</si>
  <si>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</si>
  <si>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INFLUENTE - / +</t>
  </si>
  <si>
    <t>30.12.2016</t>
  </si>
  <si>
    <t>27.01.2017</t>
  </si>
  <si>
    <t>FILA BUGET ALOCATA PE ANUL 2017</t>
  </si>
  <si>
    <t>31.03.2017</t>
  </si>
  <si>
    <t>24.04.2017</t>
  </si>
  <si>
    <t>28.04.2017</t>
  </si>
  <si>
    <t>Trimestrul I</t>
  </si>
  <si>
    <t>Trimestrul II</t>
  </si>
  <si>
    <t>Trimestrul III</t>
  </si>
  <si>
    <t>Trimestrul IV</t>
  </si>
  <si>
    <t>Ianuarie 2017</t>
  </si>
  <si>
    <t>Februarie 2017</t>
  </si>
  <si>
    <t>Martie 2017</t>
  </si>
  <si>
    <t>"cost volum -rezultat"  FINALIZAT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</si>
  <si>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</si>
  <si>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</si>
  <si>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</si>
  <si>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</si>
  <si>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</si>
  <si>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</si>
  <si>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</si>
  <si>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</si>
  <si>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</si>
  <si>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</si>
  <si>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15.05.2017</t>
  </si>
  <si>
    <t>Aprilie 2017</t>
  </si>
  <si>
    <t>CONSUM PANA LA DATA DE 30.04.2017 PENTRU ANUL 2017</t>
  </si>
  <si>
    <t>Mai 2017</t>
  </si>
  <si>
    <t>Iunie 2017</t>
  </si>
  <si>
    <t>Iulie 2017</t>
  </si>
  <si>
    <t>August 2017</t>
  </si>
  <si>
    <t>Septembrie 2017</t>
  </si>
  <si>
    <t>Octombrie 2017</t>
  </si>
  <si>
    <t>Noiembrie 2017</t>
  </si>
  <si>
    <t>Decembrie 2017</t>
  </si>
  <si>
    <t>TOTAL AN 2017:</t>
  </si>
  <si>
    <t>"cost volum -rezultat" FINALIZAT</t>
  </si>
  <si>
    <r>
      <t xml:space="preserve">INFLUENTE AN 2017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</si>
  <si>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 xml:space="preserve">art. 8 / 2016 </t>
  </si>
  <si>
    <t>18.05.2017</t>
  </si>
  <si>
    <t>Mucoviscidoza</t>
  </si>
  <si>
    <t>15.02.2017 + art. 6</t>
  </si>
  <si>
    <t>15.02.2017 - art. 6</t>
  </si>
  <si>
    <t>Trim I</t>
  </si>
  <si>
    <t>Trim II</t>
  </si>
  <si>
    <t>PERIOADA</t>
  </si>
  <si>
    <t>SA</t>
  </si>
  <si>
    <t>SB</t>
  </si>
  <si>
    <t>C1</t>
  </si>
  <si>
    <t>C3</t>
  </si>
  <si>
    <t>D</t>
  </si>
  <si>
    <t>TOTAL</t>
  </si>
  <si>
    <t>C2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</si>
</sst>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1">
    <font>
      <sz val="10"/>
      <name val="Arial"/>
      <charset val="238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color rgb="FFFF0000"/>
      <name val="Arial"/>
      <family val="2"/>
    </font>
    <font>
      <i/>
      <sz val="6"/>
      <color rgb="FFFF0000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sz val="8"/>
      <color theme="9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4" fillId="0" borderId="0" applyFill="0" applyBorder="0" applyAlignment="0" applyProtection="0"/>
    <xf numFmtId="0" fontId="15" fillId="0" borderId="0"/>
  </cellStyleXfs>
  <cellXfs count="27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0" fontId="10" fillId="6" borderId="25" xfId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 shrinkToFit="1"/>
    </xf>
    <xf numFmtId="0" fontId="10" fillId="6" borderId="3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4" borderId="13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4" fontId="2" fillId="4" borderId="13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4" fontId="2" fillId="7" borderId="52" xfId="0" applyNumberFormat="1" applyFont="1" applyFill="1" applyBorder="1" applyAlignment="1">
      <alignment horizontal="right" vertical="center" shrinkToFit="1"/>
    </xf>
    <xf numFmtId="4" fontId="2" fillId="7" borderId="6" xfId="0" applyNumberFormat="1" applyFont="1" applyFill="1" applyBorder="1" applyAlignment="1">
      <alignment horizontal="right" vertical="center" shrinkToFit="1"/>
    </xf>
    <xf numFmtId="4" fontId="2" fillId="7" borderId="1" xfId="0" applyNumberFormat="1" applyFont="1" applyFill="1" applyBorder="1" applyAlignment="1">
      <alignment horizontal="right" vertical="center" shrinkToFit="1"/>
    </xf>
    <xf numFmtId="4" fontId="2" fillId="7" borderId="51" xfId="0" applyNumberFormat="1" applyFont="1" applyFill="1" applyBorder="1" applyAlignment="1">
      <alignment horizontal="right" vertical="center" shrinkToFit="1"/>
    </xf>
    <xf numFmtId="4" fontId="2" fillId="7" borderId="57" xfId="0" applyNumberFormat="1" applyFont="1" applyFill="1" applyBorder="1" applyAlignment="1">
      <alignment horizontal="right" vertical="center" shrinkToFit="1"/>
    </xf>
    <xf numFmtId="4" fontId="2" fillId="7" borderId="58" xfId="0" applyNumberFormat="1" applyFont="1" applyFill="1" applyBorder="1" applyAlignment="1">
      <alignment horizontal="right" vertical="center" shrinkToFit="1"/>
    </xf>
    <xf numFmtId="4" fontId="2" fillId="7" borderId="24" xfId="0" applyNumberFormat="1" applyFont="1" applyFill="1" applyBorder="1" applyAlignment="1">
      <alignment horizontal="right" vertical="center" shrinkToFit="1"/>
    </xf>
    <xf numFmtId="4" fontId="2" fillId="7" borderId="60" xfId="0" applyNumberFormat="1" applyFont="1" applyFill="1" applyBorder="1" applyAlignment="1">
      <alignment horizontal="right" vertical="center" shrinkToFit="1"/>
    </xf>
    <xf numFmtId="4" fontId="2" fillId="7" borderId="61" xfId="0" applyNumberFormat="1" applyFont="1" applyFill="1" applyBorder="1" applyAlignment="1">
      <alignment horizontal="right" vertical="center" shrinkToFit="1"/>
    </xf>
    <xf numFmtId="4" fontId="2" fillId="7" borderId="62" xfId="0" applyNumberFormat="1" applyFont="1" applyFill="1" applyBorder="1" applyAlignment="1">
      <alignment horizontal="right" vertical="center" shrinkToFit="1"/>
    </xf>
    <xf numFmtId="4" fontId="2" fillId="7" borderId="10" xfId="0" applyNumberFormat="1" applyFont="1" applyFill="1" applyBorder="1" applyAlignment="1">
      <alignment horizontal="right" vertical="center" shrinkToFit="1"/>
    </xf>
    <xf numFmtId="4" fontId="2" fillId="7" borderId="11" xfId="0" applyNumberFormat="1" applyFont="1" applyFill="1" applyBorder="1" applyAlignment="1">
      <alignment horizontal="right" vertical="center" shrinkToFit="1"/>
    </xf>
    <xf numFmtId="4" fontId="2" fillId="7" borderId="25" xfId="0" applyNumberFormat="1" applyFont="1" applyFill="1" applyBorder="1" applyAlignment="1">
      <alignment horizontal="right" vertical="center" shrinkToFit="1"/>
    </xf>
    <xf numFmtId="4" fontId="2" fillId="7" borderId="13" xfId="0" applyNumberFormat="1" applyFont="1" applyFill="1" applyBorder="1" applyAlignment="1">
      <alignment horizontal="right" vertical="center" shrinkToFit="1"/>
    </xf>
    <xf numFmtId="4" fontId="2" fillId="7" borderId="8" xfId="0" applyNumberFormat="1" applyFont="1" applyFill="1" applyBorder="1" applyAlignment="1">
      <alignment horizontal="right" vertical="center" shrinkToFit="1"/>
    </xf>
    <xf numFmtId="4" fontId="2" fillId="7" borderId="64" xfId="0" applyNumberFormat="1" applyFont="1" applyFill="1" applyBorder="1" applyAlignment="1">
      <alignment horizontal="right" vertical="center" shrinkToFit="1"/>
    </xf>
    <xf numFmtId="4" fontId="2" fillId="4" borderId="2" xfId="0" applyNumberFormat="1" applyFont="1" applyFill="1" applyBorder="1" applyAlignment="1">
      <alignment horizontal="right" vertical="center" shrinkToFit="1"/>
    </xf>
    <xf numFmtId="0" fontId="6" fillId="4" borderId="44" xfId="1" applyFont="1" applyFill="1" applyBorder="1" applyAlignment="1">
      <alignment horizontal="center" vertical="center" wrapText="1"/>
    </xf>
    <xf numFmtId="0" fontId="10" fillId="6" borderId="54" xfId="1" applyFont="1" applyFill="1" applyBorder="1" applyAlignment="1">
      <alignment horizontal="center" vertical="center" wrapText="1"/>
    </xf>
    <xf numFmtId="4" fontId="2" fillId="7" borderId="63" xfId="0" applyNumberFormat="1" applyFont="1" applyFill="1" applyBorder="1" applyAlignment="1">
      <alignment horizontal="right" vertical="center" shrinkToFit="1"/>
    </xf>
    <xf numFmtId="4" fontId="2" fillId="7" borderId="72" xfId="0" applyNumberFormat="1" applyFont="1" applyFill="1" applyBorder="1" applyAlignment="1">
      <alignment horizontal="right" vertical="center" shrinkToFit="1"/>
    </xf>
    <xf numFmtId="4" fontId="12" fillId="7" borderId="51" xfId="0" applyNumberFormat="1" applyFont="1" applyFill="1" applyBorder="1" applyAlignment="1">
      <alignment horizontal="right" vertical="center" shrinkToFit="1"/>
    </xf>
    <xf numFmtId="4" fontId="12" fillId="7" borderId="55" xfId="0" applyNumberFormat="1" applyFont="1" applyFill="1" applyBorder="1" applyAlignment="1">
      <alignment horizontal="right" vertical="center" shrinkToFit="1"/>
    </xf>
    <xf numFmtId="4" fontId="12" fillId="7" borderId="54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2" fillId="7" borderId="21" xfId="0" applyNumberFormat="1" applyFont="1" applyFill="1" applyBorder="1" applyAlignment="1">
      <alignment horizontal="right" vertical="center" shrinkToFit="1"/>
    </xf>
    <xf numFmtId="4" fontId="12" fillId="7" borderId="39" xfId="0" applyNumberFormat="1" applyFont="1" applyFill="1" applyBorder="1" applyAlignment="1">
      <alignment horizontal="right" vertical="center" shrinkToFit="1"/>
    </xf>
    <xf numFmtId="0" fontId="10" fillId="2" borderId="0" xfId="0" applyFont="1" applyFill="1" applyBorder="1" applyAlignment="1">
      <alignment vertical="center"/>
    </xf>
    <xf numFmtId="4" fontId="10" fillId="7" borderId="21" xfId="0" applyNumberFormat="1" applyFont="1" applyFill="1" applyBorder="1" applyAlignment="1">
      <alignment horizontal="right" vertical="center" shrinkToFit="1"/>
    </xf>
    <xf numFmtId="4" fontId="10" fillId="7" borderId="39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49" fontId="12" fillId="4" borderId="14" xfId="0" applyNumberFormat="1" applyFont="1" applyFill="1" applyBorder="1" applyAlignment="1">
      <alignment horizontal="right" vertical="center" wrapText="1"/>
    </xf>
    <xf numFmtId="4" fontId="12" fillId="7" borderId="70" xfId="0" applyNumberFormat="1" applyFont="1" applyFill="1" applyBorder="1" applyAlignment="1">
      <alignment horizontal="right" vertical="center" shrinkToFit="1"/>
    </xf>
    <xf numFmtId="4" fontId="12" fillId="7" borderId="36" xfId="0" applyNumberFormat="1" applyFont="1" applyFill="1" applyBorder="1" applyAlignment="1">
      <alignment horizontal="right" vertical="center" shrinkToFit="1"/>
    </xf>
    <xf numFmtId="4" fontId="12" fillId="7" borderId="59" xfId="0" applyNumberFormat="1" applyFont="1" applyFill="1" applyBorder="1" applyAlignment="1">
      <alignment horizontal="right" vertical="center" shrinkToFit="1"/>
    </xf>
    <xf numFmtId="49" fontId="12" fillId="4" borderId="41" xfId="0" applyNumberFormat="1" applyFont="1" applyFill="1" applyBorder="1" applyAlignment="1">
      <alignment horizontal="right" vertical="center" wrapText="1"/>
    </xf>
    <xf numFmtId="4" fontId="12" fillId="7" borderId="69" xfId="0" applyNumberFormat="1" applyFont="1" applyFill="1" applyBorder="1" applyAlignment="1">
      <alignment horizontal="right" vertical="center" shrinkToFit="1"/>
    </xf>
    <xf numFmtId="4" fontId="12" fillId="7" borderId="44" xfId="0" applyNumberFormat="1" applyFont="1" applyFill="1" applyBorder="1" applyAlignment="1">
      <alignment horizontal="right" vertical="center" shrinkToFit="1"/>
    </xf>
    <xf numFmtId="49" fontId="12" fillId="4" borderId="33" xfId="0" applyNumberFormat="1" applyFont="1" applyFill="1" applyBorder="1" applyAlignment="1">
      <alignment horizontal="right" vertical="center" wrapText="1"/>
    </xf>
    <xf numFmtId="4" fontId="12" fillId="7" borderId="71" xfId="0" applyNumberFormat="1" applyFont="1" applyFill="1" applyBorder="1" applyAlignment="1">
      <alignment horizontal="right" vertical="center" shrinkToFit="1"/>
    </xf>
    <xf numFmtId="4" fontId="12" fillId="7" borderId="31" xfId="0" applyNumberFormat="1" applyFont="1" applyFill="1" applyBorder="1" applyAlignment="1">
      <alignment horizontal="right" vertical="center" shrinkToFit="1"/>
    </xf>
    <xf numFmtId="4" fontId="12" fillId="7" borderId="63" xfId="0" applyNumberFormat="1" applyFont="1" applyFill="1" applyBorder="1" applyAlignment="1">
      <alignment horizontal="right" vertical="center" shrinkToFit="1"/>
    </xf>
    <xf numFmtId="4" fontId="12" fillId="7" borderId="53" xfId="0" applyNumberFormat="1" applyFont="1" applyFill="1" applyBorder="1" applyAlignment="1">
      <alignment horizontal="right" vertical="center" shrinkToFit="1"/>
    </xf>
    <xf numFmtId="49" fontId="12" fillId="4" borderId="40" xfId="0" applyNumberFormat="1" applyFont="1" applyFill="1" applyBorder="1" applyAlignment="1">
      <alignment horizontal="right" vertical="center" wrapText="1"/>
    </xf>
    <xf numFmtId="4" fontId="12" fillId="7" borderId="72" xfId="0" applyNumberFormat="1" applyFont="1" applyFill="1" applyBorder="1" applyAlignment="1">
      <alignment horizontal="right" vertical="center" shrinkToFit="1"/>
    </xf>
    <xf numFmtId="4" fontId="12" fillId="7" borderId="61" xfId="0" applyNumberFormat="1" applyFont="1" applyFill="1" applyBorder="1" applyAlignment="1">
      <alignment horizontal="right" vertical="center" shrinkToFit="1"/>
    </xf>
    <xf numFmtId="4" fontId="2" fillId="7" borderId="12" xfId="0" applyNumberFormat="1" applyFont="1" applyFill="1" applyBorder="1" applyAlignment="1">
      <alignment horizontal="right" vertical="center" shrinkToFit="1"/>
    </xf>
    <xf numFmtId="4" fontId="2" fillId="4" borderId="64" xfId="0" applyNumberFormat="1" applyFont="1" applyFill="1" applyBorder="1" applyAlignment="1">
      <alignment horizontal="right" vertical="center" shrinkToFit="1"/>
    </xf>
    <xf numFmtId="4" fontId="12" fillId="7" borderId="35" xfId="0" applyNumberFormat="1" applyFont="1" applyFill="1" applyBorder="1" applyAlignment="1">
      <alignment horizontal="right" vertical="center" shrinkToFit="1"/>
    </xf>
    <xf numFmtId="4" fontId="12" fillId="7" borderId="42" xfId="0" applyNumberFormat="1" applyFont="1" applyFill="1" applyBorder="1" applyAlignment="1">
      <alignment horizontal="right" vertical="center" shrinkToFit="1"/>
    </xf>
    <xf numFmtId="4" fontId="12" fillId="7" borderId="43" xfId="0" applyNumberFormat="1" applyFont="1" applyFill="1" applyBorder="1" applyAlignment="1">
      <alignment horizontal="right" vertical="center" shrinkToFit="1"/>
    </xf>
    <xf numFmtId="4" fontId="12" fillId="7" borderId="47" xfId="0" applyNumberFormat="1" applyFont="1" applyFill="1" applyBorder="1" applyAlignment="1">
      <alignment horizontal="right" vertical="center" shrinkToFit="1"/>
    </xf>
    <xf numFmtId="4" fontId="12" fillId="7" borderId="49" xfId="0" applyNumberFormat="1" applyFont="1" applyFill="1" applyBorder="1" applyAlignment="1">
      <alignment horizontal="right" vertical="center" shrinkToFit="1"/>
    </xf>
    <xf numFmtId="4" fontId="12" fillId="7" borderId="19" xfId="0" applyNumberFormat="1" applyFont="1" applyFill="1" applyBorder="1" applyAlignment="1">
      <alignment horizontal="right" vertical="center" shrinkToFit="1"/>
    </xf>
    <xf numFmtId="4" fontId="12" fillId="7" borderId="52" xfId="0" applyNumberFormat="1" applyFont="1" applyFill="1" applyBorder="1" applyAlignment="1">
      <alignment horizontal="right" vertical="center" shrinkToFit="1"/>
    </xf>
    <xf numFmtId="4" fontId="5" fillId="5" borderId="4" xfId="0" applyNumberFormat="1" applyFont="1" applyFill="1" applyBorder="1" applyAlignment="1">
      <alignment horizontal="center" vertical="center" wrapText="1"/>
    </xf>
    <xf numFmtId="4" fontId="7" fillId="6" borderId="54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right" vertical="center" wrapText="1"/>
    </xf>
    <xf numFmtId="4" fontId="2" fillId="7" borderId="7" xfId="0" applyNumberFormat="1" applyFont="1" applyFill="1" applyBorder="1" applyAlignment="1">
      <alignment horizontal="right" vertical="center" shrinkToFit="1"/>
    </xf>
    <xf numFmtId="4" fontId="2" fillId="7" borderId="9" xfId="0" applyNumberFormat="1" applyFont="1" applyFill="1" applyBorder="1" applyAlignment="1">
      <alignment horizontal="right" vertical="center" shrinkToFit="1"/>
    </xf>
    <xf numFmtId="4" fontId="2" fillId="7" borderId="50" xfId="0" applyNumberFormat="1" applyFont="1" applyFill="1" applyBorder="1" applyAlignment="1">
      <alignment horizontal="right" vertical="center" shrinkToFit="1"/>
    </xf>
    <xf numFmtId="4" fontId="2" fillId="7" borderId="68" xfId="0" applyNumberFormat="1" applyFont="1" applyFill="1" applyBorder="1" applyAlignment="1">
      <alignment horizontal="right" vertical="center" shrinkToFit="1"/>
    </xf>
    <xf numFmtId="0" fontId="8" fillId="6" borderId="47" xfId="1" applyFont="1" applyFill="1" applyBorder="1" applyAlignment="1">
      <alignment horizontal="center" vertical="center" wrapText="1"/>
    </xf>
    <xf numFmtId="0" fontId="8" fillId="6" borderId="31" xfId="1" applyFont="1" applyFill="1" applyBorder="1" applyAlignment="1">
      <alignment horizontal="center" vertical="center" wrapText="1"/>
    </xf>
    <xf numFmtId="0" fontId="9" fillId="6" borderId="31" xfId="1" applyFont="1" applyFill="1" applyBorder="1" applyAlignment="1">
      <alignment horizontal="center" vertical="center" wrapText="1"/>
    </xf>
    <xf numFmtId="4" fontId="12" fillId="7" borderId="28" xfId="0" applyNumberFormat="1" applyFont="1" applyFill="1" applyBorder="1" applyAlignment="1">
      <alignment horizontal="right" vertical="center" shrinkToFit="1"/>
    </xf>
    <xf numFmtId="4" fontId="12" fillId="7" borderId="9" xfId="0" applyNumberFormat="1" applyFont="1" applyFill="1" applyBorder="1" applyAlignment="1">
      <alignment horizontal="right" vertical="center" shrinkToFit="1"/>
    </xf>
    <xf numFmtId="4" fontId="12" fillId="7" borderId="11" xfId="0" applyNumberFormat="1" applyFont="1" applyFill="1" applyBorder="1" applyAlignment="1">
      <alignment horizontal="right" vertical="center" shrinkToFit="1"/>
    </xf>
    <xf numFmtId="4" fontId="12" fillId="7" borderId="50" xfId="0" applyNumberFormat="1" applyFont="1" applyFill="1" applyBorder="1" applyAlignment="1">
      <alignment horizontal="right" vertical="center" shrinkToFit="1"/>
    </xf>
    <xf numFmtId="49" fontId="2" fillId="4" borderId="13" xfId="0" applyNumberFormat="1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4" fontId="10" fillId="7" borderId="36" xfId="0" applyNumberFormat="1" applyFont="1" applyFill="1" applyBorder="1" applyAlignment="1">
      <alignment vertical="center" shrinkToFit="1"/>
    </xf>
    <xf numFmtId="4" fontId="12" fillId="7" borderId="7" xfId="0" applyNumberFormat="1" applyFont="1" applyFill="1" applyBorder="1" applyAlignment="1">
      <alignment horizontal="right" vertical="center" shrinkToFit="1"/>
    </xf>
    <xf numFmtId="4" fontId="10" fillId="7" borderId="59" xfId="0" applyNumberFormat="1" applyFont="1" applyFill="1" applyBorder="1" applyAlignment="1">
      <alignment vertical="center" shrinkToFi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2" fillId="4" borderId="46" xfId="0" applyNumberFormat="1" applyFont="1" applyFill="1" applyBorder="1" applyAlignment="1">
      <alignment horizontal="left" vertical="center" wrapText="1"/>
    </xf>
    <xf numFmtId="49" fontId="12" fillId="4" borderId="26" xfId="0" applyNumberFormat="1" applyFont="1" applyFill="1" applyBorder="1" applyAlignment="1">
      <alignment horizontal="left" vertical="center" wrapText="1"/>
    </xf>
    <xf numFmtId="49" fontId="2" fillId="4" borderId="60" xfId="0" applyNumberFormat="1" applyFont="1" applyFill="1" applyBorder="1" applyAlignment="1">
      <alignment horizontal="center" vertical="center" shrinkToFit="1"/>
    </xf>
    <xf numFmtId="49" fontId="12" fillId="4" borderId="38" xfId="0" applyNumberFormat="1" applyFont="1" applyFill="1" applyBorder="1" applyAlignment="1">
      <alignment horizontal="left" vertical="center" wrapText="1"/>
    </xf>
    <xf numFmtId="49" fontId="12" fillId="4" borderId="38" xfId="0" applyNumberFormat="1" applyFont="1" applyFill="1" applyBorder="1" applyAlignment="1">
      <alignment horizontal="center" vertical="center" wrapText="1"/>
    </xf>
    <xf numFmtId="49" fontId="12" fillId="4" borderId="46" xfId="0" applyNumberFormat="1" applyFont="1" applyFill="1" applyBorder="1" applyAlignment="1">
      <alignment horizontal="center" vertical="center" wrapText="1"/>
    </xf>
    <xf numFmtId="49" fontId="12" fillId="4" borderId="26" xfId="0" applyNumberFormat="1" applyFont="1" applyFill="1" applyBorder="1" applyAlignment="1">
      <alignment horizontal="center" vertical="center" wrapText="1"/>
    </xf>
    <xf numFmtId="4" fontId="10" fillId="7" borderId="19" xfId="0" applyNumberFormat="1" applyFont="1" applyFill="1" applyBorder="1" applyAlignment="1">
      <alignment horizontal="right" vertical="center" shrinkToFit="1"/>
    </xf>
    <xf numFmtId="4" fontId="12" fillId="4" borderId="10" xfId="0" applyNumberFormat="1" applyFont="1" applyFill="1" applyBorder="1" applyAlignment="1">
      <alignment horizontal="right" vertical="center" shrinkToFit="1"/>
    </xf>
    <xf numFmtId="4" fontId="12" fillId="4" borderId="11" xfId="0" applyNumberFormat="1" applyFont="1" applyFill="1" applyBorder="1" applyAlignment="1">
      <alignment horizontal="right" vertical="center" shrinkToFit="1"/>
    </xf>
    <xf numFmtId="4" fontId="12" fillId="4" borderId="12" xfId="0" applyNumberFormat="1" applyFont="1" applyFill="1" applyBorder="1" applyAlignment="1">
      <alignment horizontal="right" vertical="center" shrinkToFit="1"/>
    </xf>
    <xf numFmtId="4" fontId="12" fillId="7" borderId="20" xfId="0" applyNumberFormat="1" applyFont="1" applyFill="1" applyBorder="1" applyAlignment="1">
      <alignment horizontal="right" vertical="center" shrinkToFit="1"/>
    </xf>
    <xf numFmtId="4" fontId="12" fillId="7" borderId="45" xfId="0" applyNumberFormat="1" applyFont="1" applyFill="1" applyBorder="1" applyAlignment="1">
      <alignment horizontal="right" vertical="center" shrinkToFit="1"/>
    </xf>
    <xf numFmtId="4" fontId="12" fillId="7" borderId="48" xfId="0" applyNumberFormat="1" applyFont="1" applyFill="1" applyBorder="1" applyAlignment="1">
      <alignment horizontal="right" vertical="center" shrinkToFit="1"/>
    </xf>
    <xf numFmtId="4" fontId="7" fillId="6" borderId="31" xfId="0" applyNumberFormat="1" applyFont="1" applyFill="1" applyBorder="1" applyAlignment="1">
      <alignment horizontal="center" vertical="center" wrapText="1"/>
    </xf>
    <xf numFmtId="4" fontId="2" fillId="7" borderId="67" xfId="0" applyNumberFormat="1" applyFont="1" applyFill="1" applyBorder="1" applyAlignment="1">
      <alignment horizontal="right" vertical="center" shrinkToFit="1"/>
    </xf>
    <xf numFmtId="4" fontId="12" fillId="7" borderId="37" xfId="0" applyNumberFormat="1" applyFont="1" applyFill="1" applyBorder="1" applyAlignment="1">
      <alignment horizontal="right" vertical="center" shrinkToFit="1"/>
    </xf>
    <xf numFmtId="4" fontId="2" fillId="4" borderId="25" xfId="0" applyNumberFormat="1" applyFont="1" applyFill="1" applyBorder="1" applyAlignment="1">
      <alignment horizontal="right" vertical="center" shrinkToFit="1"/>
    </xf>
    <xf numFmtId="4" fontId="7" fillId="6" borderId="11" xfId="0" applyNumberFormat="1" applyFont="1" applyFill="1" applyBorder="1" applyAlignment="1">
      <alignment horizontal="center" vertical="center" wrapText="1" shrinkToFit="1"/>
    </xf>
    <xf numFmtId="0" fontId="10" fillId="6" borderId="12" xfId="1" applyFont="1" applyFill="1" applyBorder="1" applyAlignment="1">
      <alignment horizontal="center" vertical="center" wrapText="1"/>
    </xf>
    <xf numFmtId="4" fontId="10" fillId="8" borderId="20" xfId="0" applyNumberFormat="1" applyFont="1" applyFill="1" applyBorder="1" applyAlignment="1">
      <alignment vertical="center" shrinkToFit="1"/>
    </xf>
    <xf numFmtId="4" fontId="12" fillId="8" borderId="45" xfId="0" applyNumberFormat="1" applyFont="1" applyFill="1" applyBorder="1" applyAlignment="1">
      <alignment vertical="center" shrinkToFit="1"/>
    </xf>
    <xf numFmtId="4" fontId="12" fillId="8" borderId="29" xfId="0" applyNumberFormat="1" applyFont="1" applyFill="1" applyBorder="1" applyAlignment="1">
      <alignment vertical="center" shrinkToFit="1"/>
    </xf>
    <xf numFmtId="4" fontId="12" fillId="8" borderId="37" xfId="0" applyNumberFormat="1" applyFont="1" applyFill="1" applyBorder="1" applyAlignment="1">
      <alignment vertical="center" shrinkToFit="1"/>
    </xf>
    <xf numFmtId="4" fontId="12" fillId="4" borderId="2" xfId="0" applyNumberFormat="1" applyFont="1" applyFill="1" applyBorder="1" applyAlignment="1">
      <alignment horizontal="right" vertical="center" shrinkToFit="1"/>
    </xf>
    <xf numFmtId="4" fontId="10" fillId="7" borderId="53" xfId="0" applyNumberFormat="1" applyFont="1" applyFill="1" applyBorder="1" applyAlignment="1">
      <alignment horizontal="right" vertical="center" shrinkToFit="1"/>
    </xf>
    <xf numFmtId="4" fontId="10" fillId="7" borderId="35" xfId="0" applyNumberFormat="1" applyFont="1" applyFill="1" applyBorder="1" applyAlignment="1">
      <alignment vertical="center" shrinkToFit="1"/>
    </xf>
    <xf numFmtId="0" fontId="10" fillId="6" borderId="11" xfId="1" applyFont="1" applyFill="1" applyBorder="1" applyAlignment="1">
      <alignment horizontal="center" vertical="center" wrapText="1"/>
    </xf>
    <xf numFmtId="4" fontId="12" fillId="7" borderId="14" xfId="0" applyNumberFormat="1" applyFont="1" applyFill="1" applyBorder="1" applyAlignment="1">
      <alignment horizontal="right" vertical="center" shrinkToFit="1"/>
    </xf>
    <xf numFmtId="4" fontId="12" fillId="7" borderId="41" xfId="0" applyNumberFormat="1" applyFont="1" applyFill="1" applyBorder="1" applyAlignment="1">
      <alignment horizontal="right" vertical="center" shrinkToFit="1"/>
    </xf>
    <xf numFmtId="4" fontId="12" fillId="7" borderId="33" xfId="0" applyNumberFormat="1" applyFont="1" applyFill="1" applyBorder="1" applyAlignment="1">
      <alignment horizontal="right" vertical="center" shrinkToFit="1"/>
    </xf>
    <xf numFmtId="4" fontId="12" fillId="7" borderId="40" xfId="0" applyNumberFormat="1" applyFont="1" applyFill="1" applyBorder="1" applyAlignment="1">
      <alignment horizontal="right" vertical="center" shrinkToFit="1"/>
    </xf>
    <xf numFmtId="4" fontId="18" fillId="3" borderId="0" xfId="0" applyNumberFormat="1" applyFont="1" applyFill="1" applyBorder="1" applyAlignment="1">
      <alignment horizontal="right" vertical="center" shrinkToFit="1"/>
    </xf>
    <xf numFmtId="4" fontId="2" fillId="8" borderId="62" xfId="0" applyNumberFormat="1" applyFont="1" applyFill="1" applyBorder="1" applyAlignment="1">
      <alignment vertical="center" shrinkToFit="1"/>
    </xf>
    <xf numFmtId="4" fontId="2" fillId="8" borderId="67" xfId="0" applyNumberFormat="1" applyFont="1" applyFill="1" applyBorder="1" applyAlignment="1">
      <alignment vertical="center" shrinkToFit="1"/>
    </xf>
    <xf numFmtId="4" fontId="12" fillId="8" borderId="6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20" fillId="7" borderId="31" xfId="0" applyNumberFormat="1" applyFont="1" applyFill="1" applyBorder="1" applyAlignment="1">
      <alignment horizontal="right" vertical="center" shrinkToFit="1"/>
    </xf>
    <xf numFmtId="4" fontId="20" fillId="7" borderId="44" xfId="0" applyNumberFormat="1" applyFont="1" applyFill="1" applyBorder="1" applyAlignment="1">
      <alignment horizontal="right" vertical="center" shrinkToFit="1"/>
    </xf>
    <xf numFmtId="4" fontId="12" fillId="7" borderId="64" xfId="0" applyNumberFormat="1" applyFont="1" applyFill="1" applyBorder="1" applyAlignment="1">
      <alignment horizontal="right" vertical="center" shrinkToFit="1"/>
    </xf>
    <xf numFmtId="4" fontId="12" fillId="7" borderId="5" xfId="0" applyNumberFormat="1" applyFont="1" applyFill="1" applyBorder="1" applyAlignment="1">
      <alignment horizontal="right" vertical="center" shrinkToFit="1"/>
    </xf>
    <xf numFmtId="4" fontId="20" fillId="7" borderId="48" xfId="0" applyNumberFormat="1" applyFont="1" applyFill="1" applyBorder="1" applyAlignment="1">
      <alignment horizontal="right" vertical="center" shrinkToFit="1"/>
    </xf>
    <xf numFmtId="4" fontId="20" fillId="7" borderId="45" xfId="0" applyNumberFormat="1" applyFont="1" applyFill="1" applyBorder="1" applyAlignment="1">
      <alignment horizontal="right" vertical="center" shrinkToFit="1"/>
    </xf>
    <xf numFmtId="4" fontId="12" fillId="7" borderId="62" xfId="0" applyNumberFormat="1" applyFont="1" applyFill="1" applyBorder="1" applyAlignment="1">
      <alignment horizontal="right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12" fillId="4" borderId="45" xfId="0" applyNumberFormat="1" applyFont="1" applyFill="1" applyBorder="1" applyAlignment="1">
      <alignment horizontal="right" vertical="center" wrapText="1"/>
    </xf>
    <xf numFmtId="49" fontId="12" fillId="4" borderId="48" xfId="0" applyNumberFormat="1" applyFont="1" applyFill="1" applyBorder="1" applyAlignment="1">
      <alignment horizontal="right" vertical="center" wrapText="1"/>
    </xf>
    <xf numFmtId="4" fontId="7" fillId="6" borderId="64" xfId="0" applyNumberFormat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 wrapText="1"/>
    </xf>
    <xf numFmtId="4" fontId="12" fillId="7" borderId="38" xfId="0" applyNumberFormat="1" applyFont="1" applyFill="1" applyBorder="1" applyAlignment="1">
      <alignment horizontal="right" vertical="center" shrinkToFit="1"/>
    </xf>
    <xf numFmtId="4" fontId="12" fillId="7" borderId="32" xfId="0" applyNumberFormat="1" applyFont="1" applyFill="1" applyBorder="1" applyAlignment="1">
      <alignment horizontal="right" vertical="center" shrinkToFit="1"/>
    </xf>
    <xf numFmtId="4" fontId="12" fillId="7" borderId="58" xfId="0" applyNumberFormat="1" applyFont="1" applyFill="1" applyBorder="1" applyAlignment="1">
      <alignment horizontal="right" vertical="center" shrinkToFit="1"/>
    </xf>
    <xf numFmtId="4" fontId="12" fillId="7" borderId="66" xfId="0" applyNumberFormat="1" applyFont="1" applyFill="1" applyBorder="1" applyAlignment="1">
      <alignment horizontal="right" vertical="center" shrinkToFit="1"/>
    </xf>
    <xf numFmtId="4" fontId="12" fillId="7" borderId="73" xfId="0" applyNumberFormat="1" applyFont="1" applyFill="1" applyBorder="1" applyAlignment="1">
      <alignment horizontal="right" vertical="center" shrinkToFit="1"/>
    </xf>
    <xf numFmtId="4" fontId="12" fillId="7" borderId="22" xfId="0" applyNumberFormat="1" applyFont="1" applyFill="1" applyBorder="1" applyAlignment="1">
      <alignment horizontal="right" vertical="center" shrinkToFit="1"/>
    </xf>
    <xf numFmtId="4" fontId="12" fillId="7" borderId="46" xfId="0" applyNumberFormat="1" applyFont="1" applyFill="1" applyBorder="1" applyAlignment="1">
      <alignment horizontal="right" vertical="center" shrinkToFit="1"/>
    </xf>
    <xf numFmtId="4" fontId="12" fillId="7" borderId="23" xfId="0" applyNumberFormat="1" applyFont="1" applyFill="1" applyBorder="1" applyAlignment="1">
      <alignment horizontal="right" vertical="center" shrinkToFit="1"/>
    </xf>
    <xf numFmtId="4" fontId="12" fillId="7" borderId="56" xfId="0" applyNumberFormat="1" applyFont="1" applyFill="1" applyBorder="1" applyAlignment="1">
      <alignment horizontal="right" vertical="center" shrinkToFit="1"/>
    </xf>
    <xf numFmtId="4" fontId="20" fillId="7" borderId="43" xfId="0" applyNumberFormat="1" applyFont="1" applyFill="1" applyBorder="1" applyAlignment="1">
      <alignment horizontal="right" vertical="center" shrinkToFit="1"/>
    </xf>
    <xf numFmtId="4" fontId="7" fillId="6" borderId="71" xfId="0" applyNumberFormat="1" applyFont="1" applyFill="1" applyBorder="1" applyAlignment="1">
      <alignment horizontal="center" vertical="center" wrapText="1"/>
    </xf>
    <xf numFmtId="4" fontId="12" fillId="7" borderId="29" xfId="0" applyNumberFormat="1" applyFont="1" applyFill="1" applyBorder="1" applyAlignment="1">
      <alignment horizontal="right" vertical="center" shrinkToFit="1"/>
    </xf>
    <xf numFmtId="49" fontId="12" fillId="4" borderId="40" xfId="0" applyNumberFormat="1" applyFont="1" applyFill="1" applyBorder="1" applyAlignment="1">
      <alignment horizontal="right" vertical="center" shrinkToFit="1"/>
    </xf>
    <xf numFmtId="4" fontId="20" fillId="7" borderId="54" xfId="0" applyNumberFormat="1" applyFont="1" applyFill="1" applyBorder="1" applyAlignment="1">
      <alignment horizontal="right" vertical="center" shrinkToFit="1"/>
    </xf>
    <xf numFmtId="4" fontId="12" fillId="7" borderId="26" xfId="0" applyNumberFormat="1" applyFont="1" applyFill="1" applyBorder="1" applyAlignment="1">
      <alignment horizontal="right" vertical="center" shrinkToFit="1"/>
    </xf>
    <xf numFmtId="49" fontId="12" fillId="4" borderId="58" xfId="0" applyNumberFormat="1" applyFont="1" applyFill="1" applyBorder="1" applyAlignment="1">
      <alignment horizontal="center" vertical="center" wrapText="1"/>
    </xf>
    <xf numFmtId="4" fontId="16" fillId="7" borderId="42" xfId="0" applyNumberFormat="1" applyFont="1" applyFill="1" applyBorder="1" applyAlignment="1">
      <alignment horizontal="right" vertical="center" shrinkToFit="1"/>
    </xf>
    <xf numFmtId="4" fontId="12" fillId="9" borderId="52" xfId="0" applyNumberFormat="1" applyFont="1" applyFill="1" applyBorder="1" applyAlignment="1">
      <alignment horizontal="right" vertical="center" shrinkToFit="1"/>
    </xf>
    <xf numFmtId="0" fontId="6" fillId="4" borderId="44" xfId="1" applyFont="1" applyFill="1" applyBorder="1" applyAlignment="1">
      <alignment horizontal="center" vertical="center" wrapText="1"/>
    </xf>
    <xf numFmtId="4" fontId="12" fillId="4" borderId="60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12" fillId="7" borderId="74" xfId="0" applyNumberFormat="1" applyFont="1" applyFill="1" applyBorder="1" applyAlignment="1">
      <alignment horizontal="right" vertical="center" shrinkToFit="1"/>
    </xf>
    <xf numFmtId="4" fontId="17" fillId="1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7" borderId="35" xfId="0" applyNumberFormat="1" applyFont="1" applyFill="1" applyBorder="1" applyAlignment="1">
      <alignment horizontal="right" vertical="center" shrinkToFit="1"/>
    </xf>
    <xf numFmtId="0" fontId="8" fillId="6" borderId="28" xfId="1" applyFont="1" applyFill="1" applyBorder="1" applyAlignment="1">
      <alignment horizontal="center" vertical="center" wrapText="1"/>
    </xf>
    <xf numFmtId="0" fontId="8" fillId="6" borderId="54" xfId="1" applyFont="1" applyFill="1" applyBorder="1" applyAlignment="1">
      <alignment horizontal="center" vertical="center" wrapText="1"/>
    </xf>
    <xf numFmtId="0" fontId="9" fillId="6" borderId="54" xfId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/>
    </xf>
    <xf numFmtId="4" fontId="11" fillId="10" borderId="0" xfId="0" applyNumberFormat="1" applyFont="1" applyFill="1" applyBorder="1" applyAlignment="1">
      <alignment horizontal="center" vertical="center"/>
    </xf>
    <xf numFmtId="4" fontId="11" fillId="10" borderId="0" xfId="0" applyNumberFormat="1" applyFont="1" applyFill="1" applyBorder="1" applyAlignment="1">
      <alignment vertical="center"/>
    </xf>
    <xf numFmtId="4" fontId="12" fillId="7" borderId="65" xfId="0" applyNumberFormat="1" applyFon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0" fontId="6" fillId="4" borderId="35" xfId="1" applyFont="1" applyFill="1" applyBorder="1" applyAlignment="1">
      <alignment horizontal="center" vertical="center" wrapText="1"/>
    </xf>
    <xf numFmtId="0" fontId="6" fillId="4" borderId="36" xfId="1" applyFont="1" applyFill="1" applyBorder="1" applyAlignment="1">
      <alignment horizontal="center" vertical="center" wrapText="1"/>
    </xf>
    <xf numFmtId="4" fontId="5" fillId="5" borderId="40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0" fontId="6" fillId="4" borderId="72" xfId="1" applyFont="1" applyFill="1" applyBorder="1" applyAlignment="1">
      <alignment horizontal="center" vertical="center" wrapText="1"/>
    </xf>
    <xf numFmtId="0" fontId="6" fillId="4" borderId="61" xfId="1" applyFont="1" applyFill="1" applyBorder="1" applyAlignment="1">
      <alignment horizontal="center" vertical="center" wrapText="1"/>
    </xf>
    <xf numFmtId="0" fontId="6" fillId="4" borderId="62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0" fontId="7" fillId="4" borderId="37" xfId="1" applyFont="1" applyFill="1" applyBorder="1" applyAlignment="1">
      <alignment horizontal="center" vertical="center" wrapText="1"/>
    </xf>
    <xf numFmtId="0" fontId="7" fillId="4" borderId="48" xfId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" fontId="2" fillId="5" borderId="19" xfId="0" applyNumberFormat="1" applyFont="1" applyFill="1" applyBorder="1" applyAlignment="1">
      <alignment horizontal="center" vertical="center"/>
    </xf>
    <xf numFmtId="4" fontId="2" fillId="5" borderId="21" xfId="0" applyNumberFormat="1" applyFont="1" applyFill="1" applyBorder="1" applyAlignment="1">
      <alignment horizontal="center" vertical="center"/>
    </xf>
    <xf numFmtId="4" fontId="2" fillId="5" borderId="39" xfId="0" applyNumberFormat="1" applyFont="1" applyFill="1" applyBorder="1" applyAlignment="1">
      <alignment horizontal="center" vertical="center"/>
    </xf>
    <xf numFmtId="4" fontId="2" fillId="5" borderId="28" xfId="0" applyNumberFormat="1" applyFont="1" applyFill="1" applyBorder="1" applyAlignment="1">
      <alignment horizontal="center" vertical="center"/>
    </xf>
    <xf numFmtId="4" fontId="2" fillId="5" borderId="54" xfId="0" applyNumberFormat="1" applyFont="1" applyFill="1" applyBorder="1" applyAlignment="1">
      <alignment horizontal="center" vertical="center"/>
    </xf>
    <xf numFmtId="4" fontId="2" fillId="5" borderId="55" xfId="0" applyNumberFormat="1" applyFont="1" applyFill="1" applyBorder="1" applyAlignment="1">
      <alignment horizontal="center" vertical="center"/>
    </xf>
    <xf numFmtId="4" fontId="2" fillId="5" borderId="6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4" fontId="6" fillId="4" borderId="35" xfId="0" applyNumberFormat="1" applyFont="1" applyFill="1" applyBorder="1" applyAlignment="1">
      <alignment horizontal="center" vertical="center" wrapText="1"/>
    </xf>
    <xf numFmtId="4" fontId="6" fillId="4" borderId="47" xfId="0" applyNumberFormat="1" applyFont="1" applyFill="1" applyBorder="1" applyAlignment="1">
      <alignment horizontal="center" vertical="center" wrapText="1"/>
    </xf>
    <xf numFmtId="4" fontId="6" fillId="4" borderId="36" xfId="0" applyNumberFormat="1" applyFont="1" applyFill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horizontal="center" vertical="center" wrapText="1"/>
    </xf>
    <xf numFmtId="0" fontId="6" fillId="4" borderId="44" xfId="1" applyFont="1" applyFill="1" applyBorder="1" applyAlignment="1">
      <alignment horizontal="center" vertical="center" wrapText="1"/>
    </xf>
    <xf numFmtId="4" fontId="5" fillId="5" borderId="59" xfId="0" applyNumberFormat="1" applyFont="1" applyFill="1" applyBorder="1" applyAlignment="1">
      <alignment horizontal="center" vertical="center" wrapText="1"/>
    </xf>
    <xf numFmtId="4" fontId="5" fillId="5" borderId="49" xfId="0" applyNumberFormat="1" applyFont="1" applyFill="1" applyBorder="1" applyAlignment="1">
      <alignment horizontal="center" vertical="center" wrapText="1"/>
    </xf>
    <xf numFmtId="4" fontId="5" fillId="5" borderId="45" xfId="0" applyNumberFormat="1" applyFont="1" applyFill="1" applyBorder="1" applyAlignment="1">
      <alignment horizontal="center" vertical="center" wrapText="1"/>
    </xf>
    <xf numFmtId="4" fontId="5" fillId="5" borderId="48" xfId="0" applyNumberFormat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0" fontId="7" fillId="4" borderId="44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4" fontId="2" fillId="8" borderId="19" xfId="0" applyNumberFormat="1" applyFont="1" applyFill="1" applyBorder="1" applyAlignment="1">
      <alignment horizontal="center" vertical="center"/>
    </xf>
    <xf numFmtId="4" fontId="2" fillId="8" borderId="21" xfId="0" applyNumberFormat="1" applyFont="1" applyFill="1" applyBorder="1" applyAlignment="1">
      <alignment horizontal="center" vertical="center"/>
    </xf>
    <xf numFmtId="4" fontId="2" fillId="8" borderId="39" xfId="0" applyNumberFormat="1" applyFont="1" applyFill="1" applyBorder="1" applyAlignment="1">
      <alignment horizontal="center" vertical="center"/>
    </xf>
    <xf numFmtId="4" fontId="2" fillId="8" borderId="42" xfId="0" applyNumberFormat="1" applyFont="1" applyFill="1" applyBorder="1" applyAlignment="1">
      <alignment horizontal="center" vertical="center"/>
    </xf>
    <xf numFmtId="4" fontId="2" fillId="8" borderId="44" xfId="0" applyNumberFormat="1" applyFont="1" applyFill="1" applyBorder="1" applyAlignment="1">
      <alignment horizontal="center" vertical="center"/>
    </xf>
    <xf numFmtId="4" fontId="2" fillId="8" borderId="43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/>
    </xf>
    <xf numFmtId="4" fontId="5" fillId="5" borderId="55" xfId="0" applyNumberFormat="1" applyFont="1" applyFill="1" applyBorder="1" applyAlignment="1">
      <alignment horizontal="center" vertical="center" wrapText="1"/>
    </xf>
    <xf numFmtId="4" fontId="5" fillId="5" borderId="43" xfId="0" applyNumberFormat="1" applyFont="1" applyFill="1" applyBorder="1" applyAlignment="1">
      <alignment horizontal="center" vertical="center" wrapText="1"/>
    </xf>
    <xf numFmtId="4" fontId="6" fillId="4" borderId="70" xfId="0" applyNumberFormat="1" applyFont="1" applyFill="1" applyBorder="1" applyAlignment="1">
      <alignment horizontal="center" vertical="center" wrapText="1"/>
    </xf>
    <xf numFmtId="4" fontId="6" fillId="4" borderId="65" xfId="0" applyNumberFormat="1" applyFont="1" applyFill="1" applyBorder="1" applyAlignment="1">
      <alignment horizontal="center" vertical="center" wrapText="1"/>
    </xf>
    <xf numFmtId="0" fontId="7" fillId="4" borderId="54" xfId="1" applyFont="1" applyFill="1" applyBorder="1" applyAlignment="1">
      <alignment horizontal="center" vertical="center" wrapText="1"/>
    </xf>
    <xf numFmtId="4" fontId="6" fillId="4" borderId="54" xfId="0" applyNumberFormat="1" applyFont="1" applyFill="1" applyBorder="1" applyAlignment="1">
      <alignment horizontal="center" vertical="center" wrapText="1"/>
    </xf>
    <xf numFmtId="4" fontId="6" fillId="4" borderId="36" xfId="0" applyNumberFormat="1" applyFont="1" applyFill="1" applyBorder="1" applyAlignment="1">
      <alignment horizontal="center" vertical="center"/>
    </xf>
    <xf numFmtId="4" fontId="5" fillId="5" borderId="27" xfId="0" applyNumberFormat="1" applyFont="1" applyFill="1" applyBorder="1" applyAlignment="1">
      <alignment horizontal="center" vertical="center" wrapText="1"/>
    </xf>
    <xf numFmtId="4" fontId="6" fillId="4" borderId="70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9" xfId="0" applyNumberFormat="1" applyFont="1" applyFill="1" applyBorder="1" applyAlignment="1">
      <alignment horizontal="center" vertical="center" wrapTex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haela.roiban/My%20Documents/01.%20SDFARMACII/01.%20facute/M%20Kogalniceanu/Aprilie%202017/csm%202017%20farm%202504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m 2017 "/>
      <sheetName val="cvr 2017"/>
    </sheetNames>
    <sheetDataSet>
      <sheetData sheetId="0">
        <row r="3">
          <cell r="D3">
            <v>31297168.800000012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C82"/>
  <sheetViews>
    <sheetView tabSelected="1" zoomScale="85" zoomScaleNormal="85" workbookViewId="0">
      <pane xSplit="2" topLeftCell="C1" activePane="topRight" state="frozen"/>
      <selection pane="topRight" activeCell="A83" sqref="A83:XFD100"/>
    </sheetView>
  </sheetViews>
  <sheetFormatPr defaultColWidth="1.28515625" defaultRowHeight="12" customHeight="1"/>
  <cols>
    <col min="1" max="1" width="1.28515625" style="12" customWidth="1"/>
    <col min="2" max="2" width="12.7109375" style="12" customWidth="1"/>
    <col min="3" max="3" width="14.7109375" style="12" customWidth="1"/>
    <col min="4" max="5" width="10.7109375" style="12" customWidth="1"/>
    <col min="6" max="6" width="13" style="12" customWidth="1"/>
    <col min="7" max="7" width="13.85546875" style="12" customWidth="1"/>
    <col min="8" max="8" width="15.5703125" style="12" customWidth="1"/>
    <col min="9" max="9" width="11.85546875" style="12" customWidth="1"/>
    <col min="10" max="10" width="13.28515625" style="12" customWidth="1"/>
    <col min="11" max="12" width="10.7109375" style="12" customWidth="1"/>
    <col min="13" max="13" width="12.85546875" style="12" customWidth="1"/>
    <col min="14" max="16" width="10.7109375" style="12" customWidth="1"/>
    <col min="17" max="17" width="13.42578125" style="12" customWidth="1"/>
    <col min="18" max="19" width="12.85546875" style="12" customWidth="1"/>
    <col min="20" max="20" width="12.42578125" style="12" customWidth="1"/>
    <col min="21" max="21" width="17" style="12" customWidth="1"/>
    <col min="22" max="27" width="10.7109375" style="12" customWidth="1"/>
    <col min="28" max="28" width="1.28515625" style="14"/>
    <col min="29" max="29" width="1.5703125" style="14" customWidth="1"/>
    <col min="30" max="35" width="1.28515625" style="14"/>
    <col min="36" max="36" width="7.28515625" style="14" customWidth="1"/>
    <col min="37" max="39" width="11.5703125" style="14" customWidth="1"/>
    <col min="40" max="40" width="14.140625" style="14" customWidth="1"/>
    <col min="41" max="81" width="1.28515625" style="14"/>
    <col min="82" max="16384" width="1.28515625" style="12"/>
  </cols>
  <sheetData>
    <row r="1" spans="1:81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</row>
    <row r="2" spans="1:81" s="4" customFormat="1" ht="18.75" thickBot="1">
      <c r="A2" s="3"/>
      <c r="B2" s="193" t="s">
        <v>0</v>
      </c>
      <c r="C2" s="216" t="s">
        <v>33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8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</row>
    <row r="3" spans="1:81" s="4" customFormat="1" ht="18.75" thickBot="1">
      <c r="A3" s="3"/>
      <c r="B3" s="194"/>
      <c r="C3" s="219" t="s">
        <v>1</v>
      </c>
      <c r="D3" s="220"/>
      <c r="E3" s="220"/>
      <c r="F3" s="220"/>
      <c r="G3" s="220"/>
      <c r="H3" s="220"/>
      <c r="I3" s="221"/>
      <c r="J3" s="225" t="s">
        <v>45</v>
      </c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226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</row>
    <row r="4" spans="1:81" s="2" customFormat="1" ht="45" customHeight="1" thickBot="1">
      <c r="A4" s="1"/>
      <c r="B4" s="194"/>
      <c r="C4" s="222"/>
      <c r="D4" s="223"/>
      <c r="E4" s="223"/>
      <c r="F4" s="223"/>
      <c r="G4" s="223"/>
      <c r="H4" s="223"/>
      <c r="I4" s="224"/>
      <c r="J4" s="195" t="s">
        <v>46</v>
      </c>
      <c r="K4" s="196"/>
      <c r="L4" s="196"/>
      <c r="M4" s="196"/>
      <c r="N4" s="197"/>
      <c r="O4" s="197"/>
      <c r="P4" s="197"/>
      <c r="Q4" s="198"/>
      <c r="R4" s="199" t="s">
        <v>47</v>
      </c>
      <c r="S4" s="200"/>
      <c r="T4" s="201"/>
      <c r="U4" s="5" t="s">
        <v>48</v>
      </c>
      <c r="V4" s="227" t="s">
        <v>49</v>
      </c>
      <c r="W4" s="227"/>
      <c r="X4" s="227"/>
      <c r="Y4" s="227"/>
      <c r="Z4" s="227"/>
      <c r="AA4" s="228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</row>
    <row r="5" spans="1:81" s="2" customFormat="1" ht="13.5" customHeight="1" thickBot="1">
      <c r="A5" s="1"/>
      <c r="B5" s="194"/>
      <c r="C5" s="202" t="s">
        <v>5</v>
      </c>
      <c r="D5" s="203"/>
      <c r="E5" s="203"/>
      <c r="F5" s="203"/>
      <c r="G5" s="154" t="s">
        <v>7</v>
      </c>
      <c r="H5" s="214" t="s">
        <v>6</v>
      </c>
      <c r="I5" s="204" t="s">
        <v>50</v>
      </c>
      <c r="J5" s="206" t="s">
        <v>8</v>
      </c>
      <c r="K5" s="207"/>
      <c r="L5" s="207"/>
      <c r="M5" s="208"/>
      <c r="N5" s="209" t="s">
        <v>9</v>
      </c>
      <c r="O5" s="210"/>
      <c r="P5" s="211"/>
      <c r="Q5" s="212" t="s">
        <v>51</v>
      </c>
      <c r="R5" s="270" t="s">
        <v>10</v>
      </c>
      <c r="S5" s="271" t="s">
        <v>11</v>
      </c>
      <c r="T5" s="233" t="s">
        <v>52</v>
      </c>
      <c r="U5" s="233" t="s">
        <v>54</v>
      </c>
      <c r="V5" s="269"/>
      <c r="W5" s="267"/>
      <c r="X5" s="267"/>
      <c r="Y5" s="229" t="s">
        <v>12</v>
      </c>
      <c r="Z5" s="231" t="s">
        <v>13</v>
      </c>
      <c r="AA5" s="241" t="s">
        <v>53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</row>
    <row r="6" spans="1:81" s="2" customFormat="1" ht="50.25" thickBot="1">
      <c r="A6" s="1"/>
      <c r="B6" s="194"/>
      <c r="C6" s="90" t="s">
        <v>14</v>
      </c>
      <c r="D6" s="91" t="s">
        <v>15</v>
      </c>
      <c r="E6" s="92" t="s">
        <v>16</v>
      </c>
      <c r="F6" s="10" t="s">
        <v>17</v>
      </c>
      <c r="G6" s="91" t="s">
        <v>44</v>
      </c>
      <c r="H6" s="215"/>
      <c r="I6" s="205"/>
      <c r="J6" s="153" t="s">
        <v>18</v>
      </c>
      <c r="K6" s="8" t="s">
        <v>19</v>
      </c>
      <c r="L6" s="8" t="s">
        <v>20</v>
      </c>
      <c r="M6" s="6" t="s">
        <v>21</v>
      </c>
      <c r="N6" s="9" t="s">
        <v>22</v>
      </c>
      <c r="O6" s="121" t="s">
        <v>23</v>
      </c>
      <c r="P6" s="122" t="s">
        <v>24</v>
      </c>
      <c r="Q6" s="213"/>
      <c r="R6" s="249"/>
      <c r="S6" s="272"/>
      <c r="T6" s="234"/>
      <c r="U6" s="234"/>
      <c r="V6" s="165" t="s">
        <v>26</v>
      </c>
      <c r="W6" s="117" t="s">
        <v>25</v>
      </c>
      <c r="X6" s="10" t="s">
        <v>27</v>
      </c>
      <c r="Y6" s="230"/>
      <c r="Z6" s="232"/>
      <c r="AA6" s="242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</row>
    <row r="7" spans="1:81" ht="11.25">
      <c r="A7" s="11"/>
      <c r="B7" s="59" t="s">
        <v>31</v>
      </c>
      <c r="C7" s="70">
        <v>99959783.370000005</v>
      </c>
      <c r="D7" s="53">
        <v>54798931.490000002</v>
      </c>
      <c r="E7" s="53">
        <v>1502285.14</v>
      </c>
      <c r="F7" s="53">
        <f>C7+D7+E7</f>
        <v>156261000</v>
      </c>
      <c r="G7" s="53">
        <v>0</v>
      </c>
      <c r="H7" s="114">
        <v>1200000</v>
      </c>
      <c r="I7" s="131">
        <f>F7+G7+H7</f>
        <v>157461000</v>
      </c>
      <c r="J7" s="60">
        <v>9599992.9399999995</v>
      </c>
      <c r="K7" s="61">
        <v>6552615.3300000001</v>
      </c>
      <c r="L7" s="61">
        <v>15152581.73</v>
      </c>
      <c r="M7" s="119">
        <f>J7+K7+L7</f>
        <v>31305190</v>
      </c>
      <c r="N7" s="76">
        <v>3399960</v>
      </c>
      <c r="O7" s="61">
        <v>242720</v>
      </c>
      <c r="P7" s="62">
        <f>N7+O7</f>
        <v>3642680</v>
      </c>
      <c r="Q7" s="131">
        <f>M7+P7</f>
        <v>34947870</v>
      </c>
      <c r="R7" s="60">
        <v>46800000</v>
      </c>
      <c r="S7" s="119">
        <v>0</v>
      </c>
      <c r="T7" s="134">
        <f>SUM(R7:S7)</f>
        <v>46800000</v>
      </c>
      <c r="U7" s="155">
        <v>1884410</v>
      </c>
      <c r="V7" s="81">
        <v>213960</v>
      </c>
      <c r="W7" s="53">
        <v>82550</v>
      </c>
      <c r="X7" s="53">
        <f>V7+W7</f>
        <v>296510</v>
      </c>
      <c r="Y7" s="53">
        <v>44840</v>
      </c>
      <c r="Z7" s="53">
        <v>25140</v>
      </c>
      <c r="AA7" s="54">
        <f>X7+Y7+Z7</f>
        <v>366490</v>
      </c>
    </row>
    <row r="8" spans="1:81" ht="11.25">
      <c r="A8" s="11"/>
      <c r="B8" s="167" t="s">
        <v>73</v>
      </c>
      <c r="C8" s="60">
        <v>0</v>
      </c>
      <c r="D8" s="61">
        <v>0</v>
      </c>
      <c r="E8" s="61">
        <v>0</v>
      </c>
      <c r="F8" s="65">
        <f t="shared" ref="F8" si="0">C8+D8+E8</f>
        <v>0</v>
      </c>
      <c r="G8" s="61">
        <v>0</v>
      </c>
      <c r="H8" s="115">
        <v>0</v>
      </c>
      <c r="I8" s="132">
        <f t="shared" ref="I8" si="1">F8+G8+H8</f>
        <v>0</v>
      </c>
      <c r="J8" s="64">
        <v>0</v>
      </c>
      <c r="K8" s="65">
        <v>0</v>
      </c>
      <c r="L8" s="65">
        <v>0</v>
      </c>
      <c r="M8" s="115">
        <f t="shared" ref="M8:M9" si="2">J8+K8+L8</f>
        <v>0</v>
      </c>
      <c r="N8" s="77">
        <v>0</v>
      </c>
      <c r="O8" s="65">
        <v>0</v>
      </c>
      <c r="P8" s="78">
        <f t="shared" ref="P8:P9" si="3">N8+O8</f>
        <v>0</v>
      </c>
      <c r="Q8" s="132">
        <f>M8+P8</f>
        <v>0</v>
      </c>
      <c r="R8" s="64">
        <v>0</v>
      </c>
      <c r="S8" s="119">
        <v>0</v>
      </c>
      <c r="T8" s="132">
        <f t="shared" ref="T8" si="4">SUM(R8:S8)</f>
        <v>0</v>
      </c>
      <c r="U8" s="155">
        <v>0</v>
      </c>
      <c r="V8" s="77">
        <v>0</v>
      </c>
      <c r="W8" s="65">
        <v>0</v>
      </c>
      <c r="X8" s="65">
        <f t="shared" ref="X8" si="5">V8+W8</f>
        <v>0</v>
      </c>
      <c r="Y8" s="65">
        <v>0</v>
      </c>
      <c r="Z8" s="65">
        <v>-385.2</v>
      </c>
      <c r="AA8" s="78">
        <f>X8+Y8+Z8</f>
        <v>-385.2</v>
      </c>
    </row>
    <row r="9" spans="1:81" ht="11.25">
      <c r="A9" s="11"/>
      <c r="B9" s="167" t="s">
        <v>72</v>
      </c>
      <c r="C9" s="60">
        <v>0</v>
      </c>
      <c r="D9" s="61">
        <v>0</v>
      </c>
      <c r="E9" s="61">
        <v>0</v>
      </c>
      <c r="F9" s="65">
        <f t="shared" ref="F9:F26" si="6">C9+D9+E9</f>
        <v>0</v>
      </c>
      <c r="G9" s="61">
        <v>0</v>
      </c>
      <c r="H9" s="115">
        <v>0</v>
      </c>
      <c r="I9" s="132">
        <f t="shared" ref="I9:I26" si="7">F9+G9+H9</f>
        <v>0</v>
      </c>
      <c r="J9" s="64">
        <v>0</v>
      </c>
      <c r="K9" s="65">
        <v>0</v>
      </c>
      <c r="L9" s="65">
        <v>0</v>
      </c>
      <c r="M9" s="115">
        <f t="shared" si="2"/>
        <v>0</v>
      </c>
      <c r="N9" s="77">
        <v>0</v>
      </c>
      <c r="O9" s="65">
        <v>0</v>
      </c>
      <c r="P9" s="78">
        <f t="shared" si="3"/>
        <v>0</v>
      </c>
      <c r="Q9" s="132">
        <f t="shared" ref="Q9" si="8">M9+P9</f>
        <v>0</v>
      </c>
      <c r="R9" s="64">
        <v>0</v>
      </c>
      <c r="S9" s="119">
        <v>0</v>
      </c>
      <c r="T9" s="132">
        <f t="shared" ref="T9:T12" si="9">SUM(R9:S9)</f>
        <v>0</v>
      </c>
      <c r="U9" s="155">
        <v>0</v>
      </c>
      <c r="V9" s="77">
        <v>0</v>
      </c>
      <c r="W9" s="65">
        <v>0</v>
      </c>
      <c r="X9" s="65">
        <f t="shared" ref="X9:X27" si="10">V9+W9</f>
        <v>0</v>
      </c>
      <c r="Y9" s="65">
        <v>0</v>
      </c>
      <c r="Z9" s="65">
        <v>385.2</v>
      </c>
      <c r="AA9" s="78">
        <f t="shared" ref="AA9:AA28" si="11">X9+Y9+Z9</f>
        <v>385.2</v>
      </c>
    </row>
    <row r="10" spans="1:81" s="14" customFormat="1" ht="11.25">
      <c r="A10" s="13"/>
      <c r="B10" s="63" t="s">
        <v>32</v>
      </c>
      <c r="C10" s="64">
        <v>0</v>
      </c>
      <c r="D10" s="65">
        <v>0</v>
      </c>
      <c r="E10" s="65">
        <v>0</v>
      </c>
      <c r="F10" s="65">
        <f t="shared" si="6"/>
        <v>0</v>
      </c>
      <c r="G10" s="65">
        <v>0</v>
      </c>
      <c r="H10" s="115">
        <v>0</v>
      </c>
      <c r="I10" s="132">
        <f t="shared" si="7"/>
        <v>0</v>
      </c>
      <c r="J10" s="64">
        <v>0</v>
      </c>
      <c r="K10" s="65">
        <v>0</v>
      </c>
      <c r="L10" s="65">
        <v>0</v>
      </c>
      <c r="M10" s="115">
        <f t="shared" ref="M10:M11" si="12">J10+K10+L10</f>
        <v>0</v>
      </c>
      <c r="N10" s="77">
        <v>0</v>
      </c>
      <c r="O10" s="65">
        <v>0</v>
      </c>
      <c r="P10" s="78">
        <f t="shared" ref="P10:P27" si="13">N10+O10</f>
        <v>0</v>
      </c>
      <c r="Q10" s="132">
        <f>M10+P10</f>
        <v>0</v>
      </c>
      <c r="R10" s="64">
        <v>0</v>
      </c>
      <c r="S10" s="115">
        <v>6941199.9999999991</v>
      </c>
      <c r="T10" s="132">
        <f t="shared" si="9"/>
        <v>6941199.9999999991</v>
      </c>
      <c r="U10" s="161">
        <v>0</v>
      </c>
      <c r="V10" s="77">
        <v>0</v>
      </c>
      <c r="W10" s="65">
        <v>0</v>
      </c>
      <c r="X10" s="65">
        <f t="shared" ref="X10:X12" si="14">V10+W10</f>
        <v>0</v>
      </c>
      <c r="Y10" s="65">
        <v>0</v>
      </c>
      <c r="Z10" s="65">
        <v>0</v>
      </c>
      <c r="AA10" s="78">
        <f t="shared" si="11"/>
        <v>0</v>
      </c>
    </row>
    <row r="11" spans="1:81" s="14" customFormat="1" ht="11.25">
      <c r="A11" s="13"/>
      <c r="B11" s="63" t="s">
        <v>34</v>
      </c>
      <c r="C11" s="64">
        <v>-5983631.3899999997</v>
      </c>
      <c r="D11" s="65">
        <v>-441278.66</v>
      </c>
      <c r="E11" s="65">
        <v>-140889.95000000001</v>
      </c>
      <c r="F11" s="65">
        <f t="shared" si="6"/>
        <v>-6565800</v>
      </c>
      <c r="G11" s="65">
        <v>83290999.999999985</v>
      </c>
      <c r="H11" s="115">
        <v>-49000</v>
      </c>
      <c r="I11" s="132">
        <f t="shared" si="7"/>
        <v>76676199.999999985</v>
      </c>
      <c r="J11" s="64">
        <v>0</v>
      </c>
      <c r="K11" s="65">
        <v>0</v>
      </c>
      <c r="L11" s="65">
        <v>0</v>
      </c>
      <c r="M11" s="115">
        <f t="shared" si="12"/>
        <v>0</v>
      </c>
      <c r="N11" s="77">
        <v>0</v>
      </c>
      <c r="O11" s="65">
        <v>0</v>
      </c>
      <c r="P11" s="78">
        <f t="shared" si="13"/>
        <v>0</v>
      </c>
      <c r="Q11" s="132">
        <f t="shared" ref="Q11:Q17" si="15">M11+P11</f>
        <v>0</v>
      </c>
      <c r="R11" s="64">
        <v>0</v>
      </c>
      <c r="S11" s="115">
        <v>1969579.9999999823</v>
      </c>
      <c r="T11" s="132">
        <f t="shared" si="9"/>
        <v>1969579.9999999823</v>
      </c>
      <c r="U11" s="161">
        <v>0</v>
      </c>
      <c r="V11" s="77">
        <v>0</v>
      </c>
      <c r="W11" s="65">
        <v>0</v>
      </c>
      <c r="X11" s="65">
        <f t="shared" si="14"/>
        <v>0</v>
      </c>
      <c r="Y11" s="65">
        <v>0</v>
      </c>
      <c r="Z11" s="65">
        <v>0</v>
      </c>
      <c r="AA11" s="78">
        <f t="shared" si="11"/>
        <v>0</v>
      </c>
    </row>
    <row r="12" spans="1:81" s="14" customFormat="1" thickBot="1">
      <c r="A12" s="13"/>
      <c r="B12" s="66" t="s">
        <v>35</v>
      </c>
      <c r="C12" s="67">
        <v>3400773.31</v>
      </c>
      <c r="D12" s="68">
        <v>-3390642.3000000045</v>
      </c>
      <c r="E12" s="68">
        <v>-10131.01</v>
      </c>
      <c r="F12" s="68">
        <f t="shared" si="6"/>
        <v>-4.4146872824057937E-9</v>
      </c>
      <c r="G12" s="68"/>
      <c r="H12" s="147">
        <v>-72819.070000000007</v>
      </c>
      <c r="I12" s="133">
        <f t="shared" si="7"/>
        <v>-72819.070000004416</v>
      </c>
      <c r="J12" s="67">
        <v>1060378.25</v>
      </c>
      <c r="K12" s="68">
        <v>617274.06999999995</v>
      </c>
      <c r="L12" s="68">
        <v>-1677652.32</v>
      </c>
      <c r="M12" s="116">
        <f t="shared" ref="M12" si="16">J12+K12+L12</f>
        <v>0</v>
      </c>
      <c r="N12" s="79">
        <v>0</v>
      </c>
      <c r="O12" s="143">
        <v>-52760</v>
      </c>
      <c r="P12" s="80">
        <f t="shared" si="13"/>
        <v>-52760</v>
      </c>
      <c r="Q12" s="132">
        <f t="shared" si="15"/>
        <v>-52760</v>
      </c>
      <c r="R12" s="67">
        <v>0</v>
      </c>
      <c r="S12" s="147">
        <v>-2258889.48</v>
      </c>
      <c r="T12" s="133">
        <f t="shared" si="9"/>
        <v>-2258889.48</v>
      </c>
      <c r="U12" s="156">
        <v>0</v>
      </c>
      <c r="V12" s="93">
        <v>0</v>
      </c>
      <c r="W12" s="50">
        <v>0</v>
      </c>
      <c r="X12" s="50">
        <f t="shared" si="14"/>
        <v>0</v>
      </c>
      <c r="Y12" s="50">
        <v>0</v>
      </c>
      <c r="Z12" s="168">
        <v>-6929.32</v>
      </c>
      <c r="AA12" s="49">
        <f t="shared" si="11"/>
        <v>-6929.32</v>
      </c>
    </row>
    <row r="13" spans="1:81" s="14" customFormat="1" thickBot="1">
      <c r="A13" s="13"/>
      <c r="B13" s="150" t="s">
        <v>37</v>
      </c>
      <c r="C13" s="89">
        <f>SUM(C7:C12)</f>
        <v>97376925.290000007</v>
      </c>
      <c r="D13" s="86">
        <f>SUM(D7:D12)</f>
        <v>50967010.530000001</v>
      </c>
      <c r="E13" s="86">
        <f>SUM(E7:E12)</f>
        <v>1351264.18</v>
      </c>
      <c r="F13" s="100">
        <f>C13+D13+E13</f>
        <v>149695200</v>
      </c>
      <c r="G13" s="86">
        <f>SUM(G7:G12)</f>
        <v>83290999.999999985</v>
      </c>
      <c r="H13" s="41">
        <f>SUM(H7:H12)</f>
        <v>1078180.93</v>
      </c>
      <c r="I13" s="29">
        <f>F13+G13+H13</f>
        <v>234064380.93000001</v>
      </c>
      <c r="J13" s="42">
        <f t="shared" ref="J13:O13" si="17">SUM(J7:J12)</f>
        <v>10660371.189999999</v>
      </c>
      <c r="K13" s="38">
        <f t="shared" si="17"/>
        <v>7169889.4000000004</v>
      </c>
      <c r="L13" s="38">
        <f t="shared" si="17"/>
        <v>13474929.41</v>
      </c>
      <c r="M13" s="74">
        <f t="shared" si="17"/>
        <v>31305190</v>
      </c>
      <c r="N13" s="37">
        <f t="shared" si="17"/>
        <v>3399960</v>
      </c>
      <c r="O13" s="38">
        <f t="shared" si="17"/>
        <v>189960</v>
      </c>
      <c r="P13" s="74">
        <f t="shared" si="13"/>
        <v>3589920</v>
      </c>
      <c r="Q13" s="40">
        <f>SUM(Q7:Q12)</f>
        <v>34895110</v>
      </c>
      <c r="R13" s="28">
        <f>SUM(R7:R12)</f>
        <v>46800000</v>
      </c>
      <c r="S13" s="41">
        <f>SUM(S7:S12)</f>
        <v>6651890.5199999809</v>
      </c>
      <c r="T13" s="40">
        <f>SUM(R13:S13)</f>
        <v>53451890.519999981</v>
      </c>
      <c r="U13" s="40">
        <f t="shared" ref="U13:AA13" si="18">SUM(U7:U12)</f>
        <v>1884410</v>
      </c>
      <c r="V13" s="27">
        <f t="shared" si="18"/>
        <v>213960</v>
      </c>
      <c r="W13" s="35">
        <f t="shared" si="18"/>
        <v>82550</v>
      </c>
      <c r="X13" s="35">
        <f t="shared" si="18"/>
        <v>296510</v>
      </c>
      <c r="Y13" s="35">
        <f t="shared" si="18"/>
        <v>44840</v>
      </c>
      <c r="Z13" s="35">
        <f>SUM(Z7:Z12)</f>
        <v>18210.68</v>
      </c>
      <c r="AA13" s="46">
        <f t="shared" si="18"/>
        <v>359560.68</v>
      </c>
    </row>
    <row r="14" spans="1:81" s="14" customFormat="1" ht="11.25">
      <c r="A14" s="13"/>
      <c r="B14" s="151" t="s">
        <v>34</v>
      </c>
      <c r="C14" s="81">
        <v>93976151.978032902</v>
      </c>
      <c r="D14" s="53">
        <v>54357652.828762323</v>
      </c>
      <c r="E14" s="53">
        <v>1361395.1932053054</v>
      </c>
      <c r="F14" s="53">
        <f t="shared" si="6"/>
        <v>149695200.00000054</v>
      </c>
      <c r="G14" s="53">
        <v>0</v>
      </c>
      <c r="H14" s="114">
        <v>1151090</v>
      </c>
      <c r="I14" s="131">
        <f t="shared" si="7"/>
        <v>150846290.00000054</v>
      </c>
      <c r="J14" s="70">
        <v>3452433.04</v>
      </c>
      <c r="K14" s="53">
        <v>2344800.4300000002</v>
      </c>
      <c r="L14" s="53">
        <v>5418909.8600000003</v>
      </c>
      <c r="M14" s="114">
        <f>J14+K14+L14</f>
        <v>11216143.330000002</v>
      </c>
      <c r="N14" s="76">
        <v>1101526.9799999967</v>
      </c>
      <c r="O14" s="61">
        <v>57449.999999999818</v>
      </c>
      <c r="P14" s="62">
        <f t="shared" si="13"/>
        <v>1158976.9799999965</v>
      </c>
      <c r="Q14" s="160">
        <f>M14+P14</f>
        <v>12375120.309999999</v>
      </c>
      <c r="R14" s="81">
        <v>15196666.666666631</v>
      </c>
      <c r="S14" s="54">
        <v>1121763.3333333351</v>
      </c>
      <c r="T14" s="162">
        <f>R14+S14</f>
        <v>16318429.999999966</v>
      </c>
      <c r="U14" s="160">
        <v>621860.00000000023</v>
      </c>
      <c r="V14" s="81">
        <v>71320</v>
      </c>
      <c r="W14" s="53">
        <v>27516.67</v>
      </c>
      <c r="X14" s="53">
        <f t="shared" si="10"/>
        <v>98836.67</v>
      </c>
      <c r="Y14" s="53">
        <v>14946.67</v>
      </c>
      <c r="Z14" s="53">
        <v>8380</v>
      </c>
      <c r="AA14" s="54">
        <f t="shared" si="11"/>
        <v>122163.34</v>
      </c>
    </row>
    <row r="15" spans="1:81" s="14" customFormat="1" ht="11.25">
      <c r="A15" s="13"/>
      <c r="B15" s="151" t="s">
        <v>35</v>
      </c>
      <c r="C15" s="77">
        <v>0</v>
      </c>
      <c r="D15" s="65">
        <v>0</v>
      </c>
      <c r="E15" s="65">
        <v>0</v>
      </c>
      <c r="F15" s="65">
        <f t="shared" si="6"/>
        <v>0</v>
      </c>
      <c r="G15" s="65">
        <v>25329999.999999937</v>
      </c>
      <c r="H15" s="148">
        <v>72819.070000000007</v>
      </c>
      <c r="I15" s="132">
        <f t="shared" si="7"/>
        <v>25402819.069999937</v>
      </c>
      <c r="J15" s="64">
        <v>0</v>
      </c>
      <c r="K15" s="65">
        <v>0</v>
      </c>
      <c r="L15" s="65">
        <v>0</v>
      </c>
      <c r="M15" s="115">
        <f t="shared" ref="M15:M16" si="19">J15+K15+L15</f>
        <v>0</v>
      </c>
      <c r="N15" s="77">
        <v>0</v>
      </c>
      <c r="O15" s="144">
        <v>52760</v>
      </c>
      <c r="P15" s="78">
        <f t="shared" si="13"/>
        <v>52760</v>
      </c>
      <c r="Q15" s="161">
        <f t="shared" si="15"/>
        <v>52760</v>
      </c>
      <c r="R15" s="77">
        <v>0</v>
      </c>
      <c r="S15" s="164">
        <v>2258889.48</v>
      </c>
      <c r="T15" s="163">
        <f t="shared" ref="T15:T18" si="20">SUM(R15:S15)</f>
        <v>2258889.48</v>
      </c>
      <c r="U15" s="161">
        <v>0</v>
      </c>
      <c r="V15" s="77">
        <v>0</v>
      </c>
      <c r="W15" s="65">
        <v>0</v>
      </c>
      <c r="X15" s="65">
        <f t="shared" si="10"/>
        <v>0</v>
      </c>
      <c r="Y15" s="65">
        <v>0</v>
      </c>
      <c r="Z15" s="144">
        <f>-Z12</f>
        <v>6929.32</v>
      </c>
      <c r="AA15" s="78">
        <f t="shared" si="11"/>
        <v>6929.32</v>
      </c>
    </row>
    <row r="16" spans="1:81" s="14" customFormat="1" ht="11.25">
      <c r="A16" s="13"/>
      <c r="B16" s="151" t="s">
        <v>36</v>
      </c>
      <c r="C16" s="77">
        <v>0</v>
      </c>
      <c r="D16" s="65">
        <v>0</v>
      </c>
      <c r="E16" s="65">
        <v>0</v>
      </c>
      <c r="F16" s="65">
        <f t="shared" si="6"/>
        <v>0</v>
      </c>
      <c r="G16" s="65">
        <v>0</v>
      </c>
      <c r="H16" s="115">
        <v>0</v>
      </c>
      <c r="I16" s="132">
        <f t="shared" si="7"/>
        <v>0</v>
      </c>
      <c r="J16" s="67">
        <v>7023463.75</v>
      </c>
      <c r="K16" s="68">
        <v>4701016.2699999996</v>
      </c>
      <c r="L16" s="68">
        <v>10707806.65</v>
      </c>
      <c r="M16" s="115">
        <f t="shared" si="19"/>
        <v>22432286.670000002</v>
      </c>
      <c r="N16" s="77">
        <v>2203053.0199999982</v>
      </c>
      <c r="O16" s="65">
        <v>114899.99999999875</v>
      </c>
      <c r="P16" s="78">
        <f t="shared" si="13"/>
        <v>2317953.0199999968</v>
      </c>
      <c r="Q16" s="156">
        <f t="shared" si="15"/>
        <v>24750239.689999998</v>
      </c>
      <c r="R16" s="77">
        <v>30393333.333333354</v>
      </c>
      <c r="S16" s="78">
        <v>2243526.6666666688</v>
      </c>
      <c r="T16" s="163">
        <f t="shared" si="20"/>
        <v>32636860.000000022</v>
      </c>
      <c r="U16" s="161">
        <v>0</v>
      </c>
      <c r="V16" s="77">
        <v>142639.99999999965</v>
      </c>
      <c r="W16" s="65">
        <v>55033.33</v>
      </c>
      <c r="X16" s="65">
        <f t="shared" ref="X16" si="21">V16+W16</f>
        <v>197673.32999999967</v>
      </c>
      <c r="Y16" s="65">
        <v>29893.33</v>
      </c>
      <c r="Z16" s="65">
        <v>16759.999999999989</v>
      </c>
      <c r="AA16" s="78">
        <f t="shared" si="11"/>
        <v>244326.65999999968</v>
      </c>
    </row>
    <row r="17" spans="1:81" s="14" customFormat="1" ht="11.25">
      <c r="A17" s="13"/>
      <c r="B17" s="151" t="s">
        <v>55</v>
      </c>
      <c r="C17" s="77">
        <v>0</v>
      </c>
      <c r="D17" s="65">
        <v>0</v>
      </c>
      <c r="E17" s="65">
        <v>0</v>
      </c>
      <c r="F17" s="65">
        <f t="shared" si="6"/>
        <v>0</v>
      </c>
      <c r="G17" s="65">
        <v>45843000.000000075</v>
      </c>
      <c r="H17" s="115">
        <v>0</v>
      </c>
      <c r="I17" s="132">
        <f t="shared" si="7"/>
        <v>45843000.000000075</v>
      </c>
      <c r="J17" s="67">
        <v>0</v>
      </c>
      <c r="K17" s="68">
        <v>0</v>
      </c>
      <c r="L17" s="68">
        <v>0</v>
      </c>
      <c r="M17" s="116">
        <f>J17+K17+L17</f>
        <v>0</v>
      </c>
      <c r="N17" s="79">
        <v>0</v>
      </c>
      <c r="O17" s="68">
        <v>0</v>
      </c>
      <c r="P17" s="80">
        <f t="shared" si="13"/>
        <v>0</v>
      </c>
      <c r="Q17" s="156">
        <f t="shared" si="15"/>
        <v>0</v>
      </c>
      <c r="R17" s="77">
        <v>0</v>
      </c>
      <c r="S17" s="78">
        <v>0</v>
      </c>
      <c r="T17" s="159">
        <f t="shared" si="20"/>
        <v>0</v>
      </c>
      <c r="U17" s="65">
        <v>1243720.0000000021</v>
      </c>
      <c r="V17" s="64">
        <v>0</v>
      </c>
      <c r="W17" s="65">
        <v>0</v>
      </c>
      <c r="X17" s="65">
        <f t="shared" si="10"/>
        <v>0</v>
      </c>
      <c r="Y17" s="65">
        <v>0</v>
      </c>
      <c r="Z17" s="65">
        <v>0</v>
      </c>
      <c r="AA17" s="78">
        <f t="shared" si="11"/>
        <v>0</v>
      </c>
    </row>
    <row r="18" spans="1:81" s="14" customFormat="1" thickBot="1">
      <c r="A18" s="13"/>
      <c r="B18" s="152" t="s">
        <v>70</v>
      </c>
      <c r="C18" s="79">
        <v>0</v>
      </c>
      <c r="D18" s="68">
        <v>0</v>
      </c>
      <c r="E18" s="68">
        <v>0</v>
      </c>
      <c r="F18" s="68">
        <f t="shared" si="6"/>
        <v>0</v>
      </c>
      <c r="G18" s="68">
        <v>0</v>
      </c>
      <c r="H18" s="116">
        <v>0</v>
      </c>
      <c r="I18" s="133">
        <f t="shared" si="7"/>
        <v>0</v>
      </c>
      <c r="J18" s="67">
        <v>0</v>
      </c>
      <c r="K18" s="68">
        <v>0</v>
      </c>
      <c r="L18" s="68">
        <v>0</v>
      </c>
      <c r="M18" s="116">
        <f>J18+K18+L18</f>
        <v>0</v>
      </c>
      <c r="N18" s="79">
        <v>0</v>
      </c>
      <c r="O18" s="68">
        <v>0</v>
      </c>
      <c r="P18" s="80">
        <f t="shared" ref="P18" si="22">N18+O18</f>
        <v>0</v>
      </c>
      <c r="Q18" s="156">
        <f t="shared" ref="Q18" si="23">M18+P18</f>
        <v>0</v>
      </c>
      <c r="R18" s="93">
        <v>0</v>
      </c>
      <c r="S18" s="49">
        <v>-1155932</v>
      </c>
      <c r="T18" s="159">
        <f t="shared" si="20"/>
        <v>-1155932</v>
      </c>
      <c r="U18" s="65">
        <v>0</v>
      </c>
      <c r="V18" s="192">
        <v>0</v>
      </c>
      <c r="W18" s="50">
        <v>0</v>
      </c>
      <c r="X18" s="50">
        <f t="shared" si="10"/>
        <v>0</v>
      </c>
      <c r="Y18" s="50">
        <v>0</v>
      </c>
      <c r="Z18" s="50">
        <v>0</v>
      </c>
      <c r="AA18" s="49">
        <f t="shared" si="11"/>
        <v>0</v>
      </c>
    </row>
    <row r="19" spans="1:81" s="14" customFormat="1" thickBot="1">
      <c r="A19" s="13"/>
      <c r="B19" s="97" t="s">
        <v>38</v>
      </c>
      <c r="C19" s="42">
        <f t="shared" ref="C19:I19" si="24">SUM(C14:C18)</f>
        <v>93976151.978032902</v>
      </c>
      <c r="D19" s="38">
        <f t="shared" si="24"/>
        <v>54357652.828762323</v>
      </c>
      <c r="E19" s="38">
        <f t="shared" si="24"/>
        <v>1361395.1932053054</v>
      </c>
      <c r="F19" s="95">
        <f t="shared" si="24"/>
        <v>149695200.00000054</v>
      </c>
      <c r="G19" s="38">
        <f t="shared" si="24"/>
        <v>71173000.000000015</v>
      </c>
      <c r="H19" s="39">
        <f t="shared" si="24"/>
        <v>1223909.07</v>
      </c>
      <c r="I19" s="40">
        <f t="shared" si="24"/>
        <v>222092109.07000053</v>
      </c>
      <c r="J19" s="42">
        <f t="shared" ref="J19:O19" si="25">SUM(J14:J17)</f>
        <v>10475896.789999999</v>
      </c>
      <c r="K19" s="38">
        <f t="shared" si="25"/>
        <v>7045816.6999999993</v>
      </c>
      <c r="L19" s="38">
        <f t="shared" si="25"/>
        <v>16126716.510000002</v>
      </c>
      <c r="M19" s="39">
        <f t="shared" si="25"/>
        <v>33648430</v>
      </c>
      <c r="N19" s="37">
        <f t="shared" si="25"/>
        <v>3304579.9999999949</v>
      </c>
      <c r="O19" s="38">
        <f t="shared" si="25"/>
        <v>225109.99999999857</v>
      </c>
      <c r="P19" s="74">
        <f t="shared" si="13"/>
        <v>3529689.9999999935</v>
      </c>
      <c r="Q19" s="40">
        <f>SUM(Q14:Q17)</f>
        <v>37178120</v>
      </c>
      <c r="R19" s="31">
        <f>SUM(R14:R18)</f>
        <v>45589999.999999985</v>
      </c>
      <c r="S19" s="118">
        <f>SUM(S14:S18)</f>
        <v>4468247.4800000042</v>
      </c>
      <c r="T19" s="40">
        <f>SUM(T14:T18)</f>
        <v>50058247.479999989</v>
      </c>
      <c r="U19" s="33">
        <f t="shared" ref="U19:AA19" si="26">SUM(U14:U18)</f>
        <v>1865580.0000000023</v>
      </c>
      <c r="V19" s="28">
        <f t="shared" si="26"/>
        <v>213959.99999999965</v>
      </c>
      <c r="W19" s="86">
        <f t="shared" si="26"/>
        <v>82550</v>
      </c>
      <c r="X19" s="100">
        <f t="shared" si="26"/>
        <v>296509.99999999965</v>
      </c>
      <c r="Y19" s="86">
        <f t="shared" si="26"/>
        <v>44840</v>
      </c>
      <c r="Z19" s="86">
        <f t="shared" si="26"/>
        <v>32069.319999999989</v>
      </c>
      <c r="AA19" s="94">
        <f t="shared" si="26"/>
        <v>373419.31999999972</v>
      </c>
    </row>
    <row r="20" spans="1:81" s="14" customFormat="1" ht="11.25">
      <c r="A20" s="13"/>
      <c r="B20" s="71" t="s">
        <v>34</v>
      </c>
      <c r="C20" s="60">
        <v>90024506.993818119</v>
      </c>
      <c r="D20" s="61">
        <v>52071943.724556327</v>
      </c>
      <c r="E20" s="61">
        <v>1304149.2816253195</v>
      </c>
      <c r="F20" s="61">
        <f t="shared" si="6"/>
        <v>143400599.99999976</v>
      </c>
      <c r="G20" s="61">
        <v>0</v>
      </c>
      <c r="H20" s="119">
        <v>1165369.9999999923</v>
      </c>
      <c r="I20" s="134">
        <f t="shared" si="7"/>
        <v>144565969.99999976</v>
      </c>
      <c r="J20" s="60">
        <v>0</v>
      </c>
      <c r="K20" s="61">
        <v>0</v>
      </c>
      <c r="L20" s="61">
        <v>0</v>
      </c>
      <c r="M20" s="119">
        <f>J20+K20+L20</f>
        <v>0</v>
      </c>
      <c r="N20" s="76">
        <v>0</v>
      </c>
      <c r="O20" s="61">
        <v>0</v>
      </c>
      <c r="P20" s="62">
        <f t="shared" si="13"/>
        <v>0</v>
      </c>
      <c r="Q20" s="134">
        <f>M20+P20</f>
        <v>0</v>
      </c>
      <c r="R20" s="60">
        <v>0</v>
      </c>
      <c r="S20" s="119">
        <v>0</v>
      </c>
      <c r="T20" s="134">
        <f>R20+S20</f>
        <v>0</v>
      </c>
      <c r="U20" s="155">
        <v>0</v>
      </c>
      <c r="V20" s="81">
        <v>0</v>
      </c>
      <c r="W20" s="53">
        <v>0</v>
      </c>
      <c r="X20" s="53">
        <f t="shared" si="10"/>
        <v>0</v>
      </c>
      <c r="Y20" s="53">
        <v>0</v>
      </c>
      <c r="Z20" s="53">
        <v>0</v>
      </c>
      <c r="AA20" s="54">
        <f t="shared" si="11"/>
        <v>0</v>
      </c>
    </row>
    <row r="21" spans="1:81" s="14" customFormat="1" ht="11.25">
      <c r="A21" s="13"/>
      <c r="B21" s="63" t="s">
        <v>36</v>
      </c>
      <c r="C21" s="64">
        <f>SUM(D21)</f>
        <v>0</v>
      </c>
      <c r="D21" s="65">
        <v>0</v>
      </c>
      <c r="E21" s="65">
        <v>0</v>
      </c>
      <c r="F21" s="65">
        <f t="shared" si="6"/>
        <v>0</v>
      </c>
      <c r="G21" s="65">
        <v>0</v>
      </c>
      <c r="H21" s="115">
        <v>0</v>
      </c>
      <c r="I21" s="132">
        <f t="shared" si="7"/>
        <v>0</v>
      </c>
      <c r="J21" s="64">
        <v>10111131.77</v>
      </c>
      <c r="K21" s="65">
        <v>6800485.2000000002</v>
      </c>
      <c r="L21" s="65">
        <v>15565193.029999999</v>
      </c>
      <c r="M21" s="115">
        <f t="shared" ref="M21:M22" si="27">J21+K21+L21</f>
        <v>32476810</v>
      </c>
      <c r="N21" s="77">
        <v>3304579.9999999925</v>
      </c>
      <c r="O21" s="65">
        <v>172349.99999999936</v>
      </c>
      <c r="P21" s="78">
        <f t="shared" si="13"/>
        <v>3476929.9999999921</v>
      </c>
      <c r="Q21" s="132">
        <f>M21+P21</f>
        <v>35953739.999999993</v>
      </c>
      <c r="R21" s="64">
        <v>46194999.999999888</v>
      </c>
      <c r="S21" s="115">
        <v>1100000.0000000016</v>
      </c>
      <c r="T21" s="132">
        <f>R21+S21</f>
        <v>47294999.999999888</v>
      </c>
      <c r="U21" s="161">
        <v>1865580.0000000033</v>
      </c>
      <c r="V21" s="77">
        <v>213470</v>
      </c>
      <c r="W21" s="65">
        <v>82550</v>
      </c>
      <c r="X21" s="65">
        <f t="shared" si="10"/>
        <v>296020</v>
      </c>
      <c r="Y21" s="65">
        <v>44840</v>
      </c>
      <c r="Z21" s="65">
        <v>25140</v>
      </c>
      <c r="AA21" s="78">
        <f t="shared" si="11"/>
        <v>366000</v>
      </c>
    </row>
    <row r="22" spans="1:81" s="14" customFormat="1" ht="11.25">
      <c r="A22" s="13"/>
      <c r="B22" s="66" t="s">
        <v>55</v>
      </c>
      <c r="C22" s="67">
        <v>0</v>
      </c>
      <c r="D22" s="68">
        <v>0</v>
      </c>
      <c r="E22" s="68">
        <v>0</v>
      </c>
      <c r="F22" s="68">
        <f t="shared" si="6"/>
        <v>0</v>
      </c>
      <c r="G22" s="68">
        <v>0</v>
      </c>
      <c r="H22" s="116">
        <v>0</v>
      </c>
      <c r="I22" s="133">
        <f t="shared" si="7"/>
        <v>0</v>
      </c>
      <c r="J22" s="64">
        <v>0</v>
      </c>
      <c r="K22" s="65">
        <v>0</v>
      </c>
      <c r="L22" s="65">
        <v>0</v>
      </c>
      <c r="M22" s="115">
        <f t="shared" si="27"/>
        <v>0</v>
      </c>
      <c r="N22" s="79">
        <v>0</v>
      </c>
      <c r="O22" s="68">
        <v>0</v>
      </c>
      <c r="P22" s="80">
        <f t="shared" si="13"/>
        <v>0</v>
      </c>
      <c r="Q22" s="132">
        <f>M22+P22</f>
        <v>0</v>
      </c>
      <c r="R22" s="64">
        <v>0</v>
      </c>
      <c r="S22" s="115">
        <v>0</v>
      </c>
      <c r="T22" s="132">
        <v>0</v>
      </c>
      <c r="U22" s="161">
        <v>0</v>
      </c>
      <c r="V22" s="77">
        <v>0</v>
      </c>
      <c r="W22" s="65">
        <v>0</v>
      </c>
      <c r="X22" s="65">
        <f t="shared" si="10"/>
        <v>0</v>
      </c>
      <c r="Y22" s="65">
        <v>0</v>
      </c>
      <c r="Z22" s="65">
        <v>0</v>
      </c>
      <c r="AA22" s="78">
        <f t="shared" si="11"/>
        <v>0</v>
      </c>
    </row>
    <row r="23" spans="1:81" s="14" customFormat="1" thickBot="1">
      <c r="A23" s="13"/>
      <c r="B23" s="85" t="s">
        <v>70</v>
      </c>
      <c r="C23" s="67">
        <v>0</v>
      </c>
      <c r="D23" s="68">
        <v>0</v>
      </c>
      <c r="E23" s="68">
        <v>0</v>
      </c>
      <c r="F23" s="68">
        <f t="shared" ref="F23" si="28">C23+D23+E23</f>
        <v>0</v>
      </c>
      <c r="G23" s="68">
        <v>0</v>
      </c>
      <c r="H23" s="116">
        <v>0</v>
      </c>
      <c r="I23" s="133">
        <f t="shared" ref="I23" si="29">F23+G23+H23</f>
        <v>0</v>
      </c>
      <c r="J23" s="67">
        <v>0</v>
      </c>
      <c r="K23" s="68">
        <v>0</v>
      </c>
      <c r="L23" s="68">
        <v>0</v>
      </c>
      <c r="M23" s="116">
        <f t="shared" ref="M23" si="30">J23+K23+L23</f>
        <v>0</v>
      </c>
      <c r="N23" s="79">
        <v>0</v>
      </c>
      <c r="O23" s="68">
        <v>0</v>
      </c>
      <c r="P23" s="80">
        <f t="shared" ref="P23" si="31">N23+O23</f>
        <v>0</v>
      </c>
      <c r="Q23" s="133">
        <f>M23+P23</f>
        <v>0</v>
      </c>
      <c r="R23" s="67">
        <v>0</v>
      </c>
      <c r="S23" s="149">
        <v>-455657</v>
      </c>
      <c r="T23" s="146"/>
      <c r="U23" s="157">
        <v>0</v>
      </c>
      <c r="V23" s="93">
        <v>0</v>
      </c>
      <c r="W23" s="50">
        <v>0</v>
      </c>
      <c r="X23" s="50">
        <f t="shared" si="10"/>
        <v>0</v>
      </c>
      <c r="Y23" s="50">
        <v>0</v>
      </c>
      <c r="Z23" s="50">
        <v>0</v>
      </c>
      <c r="AA23" s="49">
        <f t="shared" si="11"/>
        <v>0</v>
      </c>
    </row>
    <row r="24" spans="1:81" s="14" customFormat="1" thickBot="1">
      <c r="A24" s="13"/>
      <c r="B24" s="97" t="s">
        <v>39</v>
      </c>
      <c r="C24" s="42">
        <f t="shared" ref="C24:Z24" si="32">SUM(C20:C23)</f>
        <v>90024506.993818119</v>
      </c>
      <c r="D24" s="38">
        <f t="shared" si="32"/>
        <v>52071943.724556327</v>
      </c>
      <c r="E24" s="38">
        <f t="shared" si="32"/>
        <v>1304149.2816253195</v>
      </c>
      <c r="F24" s="95">
        <f t="shared" si="32"/>
        <v>143400599.99999976</v>
      </c>
      <c r="G24" s="38">
        <f t="shared" si="32"/>
        <v>0</v>
      </c>
      <c r="H24" s="39">
        <f t="shared" si="32"/>
        <v>1165369.9999999923</v>
      </c>
      <c r="I24" s="40">
        <f t="shared" si="32"/>
        <v>144565969.99999976</v>
      </c>
      <c r="J24" s="37">
        <f t="shared" si="32"/>
        <v>10111131.77</v>
      </c>
      <c r="K24" s="38">
        <f t="shared" si="32"/>
        <v>6800485.2000000002</v>
      </c>
      <c r="L24" s="38">
        <f t="shared" si="32"/>
        <v>15565193.029999999</v>
      </c>
      <c r="M24" s="39">
        <f t="shared" si="32"/>
        <v>32476810</v>
      </c>
      <c r="N24" s="37">
        <f t="shared" si="32"/>
        <v>3304579.9999999925</v>
      </c>
      <c r="O24" s="38">
        <f t="shared" si="32"/>
        <v>172349.99999999936</v>
      </c>
      <c r="P24" s="74">
        <f t="shared" si="32"/>
        <v>3476929.9999999921</v>
      </c>
      <c r="Q24" s="40">
        <f t="shared" si="32"/>
        <v>35953739.999999993</v>
      </c>
      <c r="R24" s="89">
        <f>SUM(R20:R23)</f>
        <v>46194999.999999888</v>
      </c>
      <c r="S24" s="41">
        <f>SUM(S20:S23)</f>
        <v>644343.00000000163</v>
      </c>
      <c r="T24" s="40">
        <f>SUM(T20:T23)</f>
        <v>47294999.999999888</v>
      </c>
      <c r="U24" s="29">
        <f t="shared" si="32"/>
        <v>1865580.0000000033</v>
      </c>
      <c r="V24" s="28">
        <f t="shared" si="32"/>
        <v>213470</v>
      </c>
      <c r="W24" s="86">
        <f t="shared" si="32"/>
        <v>82550</v>
      </c>
      <c r="X24" s="100">
        <f t="shared" si="32"/>
        <v>296020</v>
      </c>
      <c r="Y24" s="86">
        <f t="shared" si="32"/>
        <v>44840</v>
      </c>
      <c r="Z24" s="86">
        <f t="shared" si="32"/>
        <v>25140</v>
      </c>
      <c r="AA24" s="94">
        <f t="shared" si="11"/>
        <v>366000</v>
      </c>
    </row>
    <row r="25" spans="1:81" s="14" customFormat="1" ht="11.25">
      <c r="A25" s="13"/>
      <c r="B25" s="71" t="s">
        <v>34</v>
      </c>
      <c r="C25" s="60">
        <v>0</v>
      </c>
      <c r="D25" s="61">
        <v>0</v>
      </c>
      <c r="E25" s="61">
        <v>0</v>
      </c>
      <c r="F25" s="61">
        <f t="shared" si="6"/>
        <v>0</v>
      </c>
      <c r="G25" s="61">
        <v>0</v>
      </c>
      <c r="H25" s="119">
        <v>670540</v>
      </c>
      <c r="I25" s="134">
        <f t="shared" si="7"/>
        <v>670540</v>
      </c>
      <c r="J25" s="60">
        <v>0</v>
      </c>
      <c r="K25" s="61">
        <v>0</v>
      </c>
      <c r="L25" s="61">
        <v>0</v>
      </c>
      <c r="M25" s="119">
        <f>J25+K25+L25</f>
        <v>0</v>
      </c>
      <c r="N25" s="76">
        <v>0</v>
      </c>
      <c r="O25" s="61">
        <v>0</v>
      </c>
      <c r="P25" s="62">
        <f t="shared" si="13"/>
        <v>0</v>
      </c>
      <c r="Q25" s="155">
        <f>M25+P25</f>
        <v>0</v>
      </c>
      <c r="R25" s="81">
        <v>0</v>
      </c>
      <c r="S25" s="54">
        <v>0</v>
      </c>
      <c r="T25" s="158">
        <f>R25+S25</f>
        <v>0</v>
      </c>
      <c r="U25" s="160">
        <v>0</v>
      </c>
      <c r="V25" s="81">
        <v>0</v>
      </c>
      <c r="W25" s="53">
        <v>0</v>
      </c>
      <c r="X25" s="53">
        <f t="shared" si="10"/>
        <v>0</v>
      </c>
      <c r="Y25" s="53">
        <v>0</v>
      </c>
      <c r="Z25" s="53">
        <v>0</v>
      </c>
      <c r="AA25" s="54">
        <f t="shared" si="11"/>
        <v>0</v>
      </c>
    </row>
    <row r="26" spans="1:81" s="14" customFormat="1" ht="11.25">
      <c r="A26" s="13"/>
      <c r="B26" s="66" t="s">
        <v>36</v>
      </c>
      <c r="C26" s="67">
        <v>0</v>
      </c>
      <c r="D26" s="68">
        <v>0</v>
      </c>
      <c r="E26" s="68">
        <v>0</v>
      </c>
      <c r="F26" s="68">
        <f t="shared" si="6"/>
        <v>0</v>
      </c>
      <c r="G26" s="68">
        <v>0</v>
      </c>
      <c r="H26" s="116">
        <v>0</v>
      </c>
      <c r="I26" s="133">
        <f t="shared" si="7"/>
        <v>0</v>
      </c>
      <c r="J26" s="67">
        <v>3402272.38</v>
      </c>
      <c r="K26" s="68">
        <v>2288280.23</v>
      </c>
      <c r="L26" s="68">
        <v>5237497.3899999997</v>
      </c>
      <c r="M26" s="116">
        <f>J26+K26+L26</f>
        <v>10928050</v>
      </c>
      <c r="N26" s="79">
        <v>3775589.9999999916</v>
      </c>
      <c r="O26" s="68">
        <v>109370.00000000073</v>
      </c>
      <c r="P26" s="80">
        <f t="shared" si="13"/>
        <v>3884959.9999999925</v>
      </c>
      <c r="Q26" s="156">
        <f>M26+P26</f>
        <v>14813009.999999993</v>
      </c>
      <c r="R26" s="77">
        <v>40983830.000000089</v>
      </c>
      <c r="S26" s="78">
        <v>97499.999999999869</v>
      </c>
      <c r="T26" s="159">
        <f>R26+S26</f>
        <v>41081330.000000089</v>
      </c>
      <c r="U26" s="161">
        <v>1303849.9999999963</v>
      </c>
      <c r="V26" s="77">
        <v>207950</v>
      </c>
      <c r="W26" s="65">
        <v>73510</v>
      </c>
      <c r="X26" s="65">
        <f t="shared" si="10"/>
        <v>281460</v>
      </c>
      <c r="Y26" s="65">
        <v>43240</v>
      </c>
      <c r="Z26" s="65">
        <v>23290</v>
      </c>
      <c r="AA26" s="78">
        <f t="shared" si="11"/>
        <v>347990</v>
      </c>
    </row>
    <row r="27" spans="1:81" s="14" customFormat="1" thickBot="1">
      <c r="A27" s="13"/>
      <c r="B27" s="85" t="s">
        <v>70</v>
      </c>
      <c r="C27" s="67">
        <v>0</v>
      </c>
      <c r="D27" s="68">
        <v>0</v>
      </c>
      <c r="E27" s="68">
        <v>0</v>
      </c>
      <c r="F27" s="68">
        <f t="shared" ref="F27" si="33">C27+D27+E27</f>
        <v>0</v>
      </c>
      <c r="G27" s="68">
        <v>0</v>
      </c>
      <c r="H27" s="116">
        <v>0</v>
      </c>
      <c r="I27" s="133">
        <f t="shared" ref="I27" si="34">F27+G27+H27</f>
        <v>0</v>
      </c>
      <c r="J27" s="72">
        <v>0</v>
      </c>
      <c r="K27" s="73">
        <v>0</v>
      </c>
      <c r="L27" s="73">
        <v>0</v>
      </c>
      <c r="M27" s="149">
        <f>J27+K27+L27</f>
        <v>0</v>
      </c>
      <c r="N27" s="82">
        <v>0</v>
      </c>
      <c r="O27" s="73">
        <v>0</v>
      </c>
      <c r="P27" s="69">
        <f t="shared" si="13"/>
        <v>0</v>
      </c>
      <c r="Q27" s="157">
        <f>M27+P27</f>
        <v>0</v>
      </c>
      <c r="R27" s="93">
        <v>0</v>
      </c>
      <c r="S27" s="49">
        <v>-40388</v>
      </c>
      <c r="T27" s="159">
        <f>R27+S27</f>
        <v>-40388</v>
      </c>
      <c r="U27" s="169">
        <v>0</v>
      </c>
      <c r="V27" s="93">
        <v>0</v>
      </c>
      <c r="W27" s="50">
        <v>0</v>
      </c>
      <c r="X27" s="50">
        <f t="shared" si="10"/>
        <v>0</v>
      </c>
      <c r="Y27" s="50">
        <v>0</v>
      </c>
      <c r="Z27" s="50">
        <v>0</v>
      </c>
      <c r="AA27" s="49">
        <f t="shared" si="11"/>
        <v>0</v>
      </c>
    </row>
    <row r="28" spans="1:81" s="14" customFormat="1" thickBot="1">
      <c r="A28" s="13"/>
      <c r="B28" s="97" t="s">
        <v>40</v>
      </c>
      <c r="C28" s="42">
        <f t="shared" ref="C28:Z28" si="35">SUM(C25:C27)</f>
        <v>0</v>
      </c>
      <c r="D28" s="38">
        <f t="shared" si="35"/>
        <v>0</v>
      </c>
      <c r="E28" s="38">
        <f t="shared" si="35"/>
        <v>0</v>
      </c>
      <c r="F28" s="95">
        <f t="shared" si="35"/>
        <v>0</v>
      </c>
      <c r="G28" s="38">
        <f t="shared" si="35"/>
        <v>0</v>
      </c>
      <c r="H28" s="39">
        <f t="shared" si="35"/>
        <v>670540</v>
      </c>
      <c r="I28" s="40">
        <f t="shared" si="35"/>
        <v>670540</v>
      </c>
      <c r="J28" s="42">
        <f t="shared" si="35"/>
        <v>3402272.38</v>
      </c>
      <c r="K28" s="38">
        <f t="shared" si="35"/>
        <v>2288280.23</v>
      </c>
      <c r="L28" s="38">
        <f t="shared" si="35"/>
        <v>5237497.3899999997</v>
      </c>
      <c r="M28" s="39">
        <f t="shared" si="35"/>
        <v>10928050</v>
      </c>
      <c r="N28" s="37">
        <f t="shared" si="35"/>
        <v>3775589.9999999916</v>
      </c>
      <c r="O28" s="38">
        <f t="shared" si="35"/>
        <v>109370.00000000073</v>
      </c>
      <c r="P28" s="74">
        <f t="shared" si="35"/>
        <v>3884959.9999999925</v>
      </c>
      <c r="Q28" s="40">
        <f t="shared" si="35"/>
        <v>14813009.999999993</v>
      </c>
      <c r="R28" s="47">
        <f>SUM(R25:R27)</f>
        <v>40983830.000000089</v>
      </c>
      <c r="S28" s="36">
        <f>SUM(S25:S27)</f>
        <v>57111.999999999869</v>
      </c>
      <c r="T28" s="29">
        <f>SUM(T25:T27)</f>
        <v>41040942.000000089</v>
      </c>
      <c r="U28" s="33">
        <f t="shared" si="35"/>
        <v>1303849.9999999963</v>
      </c>
      <c r="V28" s="31">
        <f t="shared" si="35"/>
        <v>207950</v>
      </c>
      <c r="W28" s="88">
        <f t="shared" si="35"/>
        <v>73510</v>
      </c>
      <c r="X28" s="61">
        <f t="shared" si="35"/>
        <v>281460</v>
      </c>
      <c r="Y28" s="88">
        <f t="shared" si="35"/>
        <v>43240</v>
      </c>
      <c r="Z28" s="88">
        <f t="shared" si="35"/>
        <v>23290</v>
      </c>
      <c r="AA28" s="61">
        <f t="shared" si="11"/>
        <v>347990</v>
      </c>
    </row>
    <row r="29" spans="1:81" thickBot="1">
      <c r="A29" s="11"/>
      <c r="B29" s="98" t="s">
        <v>66</v>
      </c>
      <c r="C29" s="75">
        <f>C13+C19+C24+C28</f>
        <v>281377584.26185101</v>
      </c>
      <c r="D29" s="17">
        <f t="shared" ref="D29:I29" si="36">D13+D19+D24+D28</f>
        <v>157396607.08331865</v>
      </c>
      <c r="E29" s="17">
        <f t="shared" si="36"/>
        <v>4016808.6548306243</v>
      </c>
      <c r="F29" s="17">
        <f t="shared" si="36"/>
        <v>442791000.0000003</v>
      </c>
      <c r="G29" s="17">
        <f t="shared" si="36"/>
        <v>154464000</v>
      </c>
      <c r="H29" s="120">
        <f t="shared" si="36"/>
        <v>4137999.9999999925</v>
      </c>
      <c r="I29" s="18">
        <f t="shared" si="36"/>
        <v>601393000.00000024</v>
      </c>
      <c r="J29" s="75">
        <f t="shared" ref="J29:Q29" si="37">J13+J19+J24+J28</f>
        <v>34649672.129999995</v>
      </c>
      <c r="K29" s="17">
        <f t="shared" si="37"/>
        <v>23304471.530000001</v>
      </c>
      <c r="L29" s="17">
        <f t="shared" si="37"/>
        <v>50404336.340000004</v>
      </c>
      <c r="M29" s="120">
        <f t="shared" si="37"/>
        <v>108358480</v>
      </c>
      <c r="N29" s="111">
        <f t="shared" si="37"/>
        <v>13784709.999999978</v>
      </c>
      <c r="O29" s="112">
        <f t="shared" si="37"/>
        <v>696789.9999999986</v>
      </c>
      <c r="P29" s="113">
        <f t="shared" si="37"/>
        <v>14481499.999999978</v>
      </c>
      <c r="Q29" s="43">
        <f t="shared" si="37"/>
        <v>122839980</v>
      </c>
      <c r="R29" s="16">
        <f t="shared" ref="R29:S29" si="38">R13+R19+R24+R28</f>
        <v>179568829.99999997</v>
      </c>
      <c r="S29" s="120">
        <f t="shared" si="38"/>
        <v>11821592.999999987</v>
      </c>
      <c r="T29" s="18">
        <f>T13+T19+T24+T28</f>
        <v>191846079.99999994</v>
      </c>
      <c r="U29" s="75">
        <f>U13+U19+U24+U28</f>
        <v>6919420.0000000019</v>
      </c>
      <c r="V29" s="75">
        <f>V13+V19+V24+V28</f>
        <v>849339.99999999965</v>
      </c>
      <c r="W29" s="75">
        <f t="shared" ref="W29:AA29" si="39">W13+W19+W24+W28</f>
        <v>321160</v>
      </c>
      <c r="X29" s="75">
        <f t="shared" si="39"/>
        <v>1170499.9999999995</v>
      </c>
      <c r="Y29" s="75">
        <f t="shared" si="39"/>
        <v>177760</v>
      </c>
      <c r="Z29" s="75">
        <f t="shared" si="39"/>
        <v>98709.999999999985</v>
      </c>
      <c r="AA29" s="75">
        <f t="shared" si="39"/>
        <v>1446969.9999999998</v>
      </c>
    </row>
    <row r="30" spans="1:81" s="19" customFormat="1" ht="12.75" thickBot="1">
      <c r="B30" s="20"/>
      <c r="C30" s="21"/>
      <c r="D30" s="21"/>
      <c r="F30" s="22"/>
      <c r="G30" s="21"/>
      <c r="J30" s="21"/>
      <c r="K30" s="21"/>
      <c r="L30" s="21"/>
      <c r="M30" s="22"/>
      <c r="N30" s="21"/>
      <c r="O30" s="135"/>
      <c r="P30" s="135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</row>
    <row r="31" spans="1:81" s="4" customFormat="1" ht="15" customHeight="1" thickBot="1">
      <c r="A31" s="3"/>
      <c r="B31" s="193" t="s">
        <v>29</v>
      </c>
      <c r="C31" s="236" t="s">
        <v>57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8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</row>
    <row r="32" spans="1:81" s="4" customFormat="1" ht="15" customHeight="1" thickBot="1">
      <c r="A32" s="3"/>
      <c r="B32" s="235"/>
      <c r="C32" s="252" t="s">
        <v>1</v>
      </c>
      <c r="D32" s="253"/>
      <c r="E32" s="253"/>
      <c r="F32" s="253"/>
      <c r="G32" s="253"/>
      <c r="H32" s="253"/>
      <c r="I32" s="254"/>
      <c r="J32" s="225" t="s">
        <v>45</v>
      </c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226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</row>
    <row r="33" spans="1:81" s="2" customFormat="1" ht="35.25" customHeight="1" thickBot="1">
      <c r="A33" s="1"/>
      <c r="B33" s="235"/>
      <c r="C33" s="255"/>
      <c r="D33" s="256"/>
      <c r="E33" s="256"/>
      <c r="F33" s="256"/>
      <c r="G33" s="256"/>
      <c r="H33" s="256"/>
      <c r="I33" s="257"/>
      <c r="J33" s="258" t="s">
        <v>46</v>
      </c>
      <c r="K33" s="197"/>
      <c r="L33" s="197"/>
      <c r="M33" s="197"/>
      <c r="N33" s="197"/>
      <c r="O33" s="197"/>
      <c r="P33" s="197"/>
      <c r="Q33" s="226"/>
      <c r="R33" s="199" t="s">
        <v>47</v>
      </c>
      <c r="S33" s="200"/>
      <c r="T33" s="201"/>
      <c r="U33" s="83" t="s">
        <v>48</v>
      </c>
      <c r="V33" s="227" t="s">
        <v>49</v>
      </c>
      <c r="W33" s="227"/>
      <c r="X33" s="227"/>
      <c r="Y33" s="227"/>
      <c r="Z33" s="227"/>
      <c r="AA33" s="228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>
        <f>86124.24*1000</f>
        <v>86124240</v>
      </c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</row>
    <row r="34" spans="1:81" s="2" customFormat="1" ht="30.75" customHeight="1" thickBot="1">
      <c r="A34" s="1"/>
      <c r="B34" s="235"/>
      <c r="C34" s="239" t="s">
        <v>5</v>
      </c>
      <c r="D34" s="240"/>
      <c r="E34" s="240"/>
      <c r="F34" s="240"/>
      <c r="G34" s="44" t="s">
        <v>7</v>
      </c>
      <c r="H34" s="250" t="s">
        <v>6</v>
      </c>
      <c r="I34" s="243" t="s">
        <v>50</v>
      </c>
      <c r="J34" s="209" t="s">
        <v>8</v>
      </c>
      <c r="K34" s="210"/>
      <c r="L34" s="210"/>
      <c r="M34" s="245"/>
      <c r="N34" s="246" t="s">
        <v>9</v>
      </c>
      <c r="O34" s="247"/>
      <c r="P34" s="248"/>
      <c r="Q34" s="233" t="s">
        <v>51</v>
      </c>
      <c r="R34" s="229" t="s">
        <v>10</v>
      </c>
      <c r="S34" s="231" t="s">
        <v>11</v>
      </c>
      <c r="T34" s="241" t="s">
        <v>52</v>
      </c>
      <c r="U34" s="212" t="s">
        <v>54</v>
      </c>
      <c r="V34" s="267" t="s">
        <v>71</v>
      </c>
      <c r="W34" s="267"/>
      <c r="X34" s="267"/>
      <c r="Y34" s="229" t="s">
        <v>12</v>
      </c>
      <c r="Z34" s="231" t="s">
        <v>13</v>
      </c>
      <c r="AA34" s="241" t="s">
        <v>53</v>
      </c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77">
        <f>AN39-AN33-AJ39</f>
        <v>141.09999997634441</v>
      </c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</row>
    <row r="35" spans="1:81" s="2" customFormat="1" ht="48" customHeight="1" thickBot="1">
      <c r="A35" s="1"/>
      <c r="B35" s="235"/>
      <c r="C35" s="90" t="s">
        <v>14</v>
      </c>
      <c r="D35" s="91" t="s">
        <v>15</v>
      </c>
      <c r="E35" s="92" t="s">
        <v>16</v>
      </c>
      <c r="F35" s="10" t="s">
        <v>17</v>
      </c>
      <c r="G35" s="91" t="s">
        <v>67</v>
      </c>
      <c r="H35" s="251"/>
      <c r="I35" s="244"/>
      <c r="J35" s="7" t="s">
        <v>18</v>
      </c>
      <c r="K35" s="8" t="s">
        <v>19</v>
      </c>
      <c r="L35" s="8" t="s">
        <v>20</v>
      </c>
      <c r="M35" s="130" t="s">
        <v>21</v>
      </c>
      <c r="N35" s="121" t="s">
        <v>22</v>
      </c>
      <c r="O35" s="121" t="s">
        <v>23</v>
      </c>
      <c r="P35" s="122" t="s">
        <v>24</v>
      </c>
      <c r="Q35" s="234"/>
      <c r="R35" s="249"/>
      <c r="S35" s="266"/>
      <c r="T35" s="261"/>
      <c r="U35" s="268"/>
      <c r="V35" s="84" t="s">
        <v>26</v>
      </c>
      <c r="W35" s="84" t="s">
        <v>25</v>
      </c>
      <c r="X35" s="45" t="s">
        <v>27</v>
      </c>
      <c r="Y35" s="249"/>
      <c r="Z35" s="266"/>
      <c r="AA35" s="24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77">
        <f>AL39-AJ39</f>
        <v>32980986.049999993</v>
      </c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</row>
    <row r="36" spans="1:81" s="58" customFormat="1" ht="11.25">
      <c r="A36" s="55"/>
      <c r="B36" s="102" t="s">
        <v>69</v>
      </c>
      <c r="C36" s="110">
        <v>0</v>
      </c>
      <c r="D36" s="56">
        <v>0</v>
      </c>
      <c r="E36" s="56">
        <v>0</v>
      </c>
      <c r="F36" s="53">
        <f t="shared" ref="F36" si="40">C36+D36+E36</f>
        <v>0</v>
      </c>
      <c r="G36" s="56">
        <v>0</v>
      </c>
      <c r="H36" s="56">
        <v>0</v>
      </c>
      <c r="I36" s="123">
        <f>C36+D36+E36+G36+H36</f>
        <v>0</v>
      </c>
      <c r="J36" s="129">
        <v>0</v>
      </c>
      <c r="K36" s="99">
        <v>0</v>
      </c>
      <c r="L36" s="99">
        <v>0</v>
      </c>
      <c r="M36" s="99">
        <f>J36+K36+L36</f>
        <v>0</v>
      </c>
      <c r="N36" s="99">
        <v>0</v>
      </c>
      <c r="O36" s="99">
        <v>0</v>
      </c>
      <c r="P36" s="99">
        <f>N36+O36</f>
        <v>0</v>
      </c>
      <c r="Q36" s="101">
        <f>M36+P36</f>
        <v>0</v>
      </c>
      <c r="R36" s="110">
        <v>0</v>
      </c>
      <c r="S36" s="56">
        <v>0</v>
      </c>
      <c r="T36" s="57">
        <f t="shared" ref="T36" si="41">SUM(R36:S36)</f>
        <v>0</v>
      </c>
      <c r="U36" s="128">
        <v>0</v>
      </c>
      <c r="V36" s="56">
        <v>0</v>
      </c>
      <c r="W36" s="56">
        <v>0</v>
      </c>
      <c r="X36" s="56">
        <f>V36+W36</f>
        <v>0</v>
      </c>
      <c r="Y36" s="56">
        <v>0</v>
      </c>
      <c r="Z36" s="56">
        <v>385.2</v>
      </c>
      <c r="AA36" s="65">
        <f>X36+Y36+Z36</f>
        <v>385.2</v>
      </c>
      <c r="AB36" s="52"/>
      <c r="AC36" s="52"/>
      <c r="AD36" s="52"/>
      <c r="AE36" s="52"/>
      <c r="AF36" s="52"/>
      <c r="AG36" s="52"/>
      <c r="AH36" s="52"/>
      <c r="AI36" s="52"/>
      <c r="AJ36" s="176">
        <f>P36</f>
        <v>0</v>
      </c>
      <c r="AK36" s="176">
        <f>I36</f>
        <v>0</v>
      </c>
      <c r="AL36" s="176">
        <f>Q36+T36+U36+AA36</f>
        <v>385.2</v>
      </c>
      <c r="AM36" s="176">
        <f>G36</f>
        <v>0</v>
      </c>
      <c r="AN36" s="176">
        <f>AK36+AL36-AM36</f>
        <v>385.2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</row>
    <row r="37" spans="1:81" s="14" customFormat="1" ht="11.25">
      <c r="A37" s="13"/>
      <c r="B37" s="103" t="s">
        <v>41</v>
      </c>
      <c r="C37" s="77">
        <v>31297168.800000012</v>
      </c>
      <c r="D37" s="65">
        <v>18120780.980000004</v>
      </c>
      <c r="E37" s="65">
        <v>481018.52</v>
      </c>
      <c r="F37" s="65">
        <f>SUM(C37:E37)</f>
        <v>49898968.300000019</v>
      </c>
      <c r="G37" s="65">
        <v>22848293.720000006</v>
      </c>
      <c r="H37" s="65">
        <v>383694.99999999983</v>
      </c>
      <c r="I37" s="124">
        <f t="shared" ref="I37:I46" si="42">C37+D37+E37+G37+H37</f>
        <v>73130957.020000026</v>
      </c>
      <c r="J37" s="77">
        <v>3154837.3199999994</v>
      </c>
      <c r="K37" s="65">
        <v>2070618.8300000003</v>
      </c>
      <c r="L37" s="65">
        <v>5054651.549999998</v>
      </c>
      <c r="M37" s="65">
        <f t="shared" ref="M37:M42" si="43">J37+K37+L37</f>
        <v>10280107.699999997</v>
      </c>
      <c r="N37" s="65">
        <v>1047690.36</v>
      </c>
      <c r="O37" s="65">
        <v>56400</v>
      </c>
      <c r="P37" s="65">
        <f t="shared" ref="P37:P39" si="44">SUM(N37:O37)</f>
        <v>1104090.3599999999</v>
      </c>
      <c r="Q37" s="78">
        <f>M37+P37</f>
        <v>11384198.059999997</v>
      </c>
      <c r="R37" s="77">
        <v>14839201.40000001</v>
      </c>
      <c r="S37" s="65">
        <v>1913140.5099999998</v>
      </c>
      <c r="T37" s="78">
        <f>SUM(R37:S37)</f>
        <v>16752341.910000009</v>
      </c>
      <c r="U37" s="64">
        <v>598674.59000000008</v>
      </c>
      <c r="V37" s="65">
        <v>63452.740000000005</v>
      </c>
      <c r="W37" s="65">
        <v>18641.27</v>
      </c>
      <c r="X37" s="65">
        <f>V37+W37</f>
        <v>82094.010000000009</v>
      </c>
      <c r="Y37" s="65">
        <v>19526.73000000001</v>
      </c>
      <c r="Z37" s="65">
        <v>9753.66</v>
      </c>
      <c r="AA37" s="65">
        <f t="shared" ref="AA37:AA39" si="45">X37+Y37+Z37</f>
        <v>111374.40000000002</v>
      </c>
      <c r="AJ37" s="176">
        <f t="shared" ref="AJ37:AJ47" si="46">P37</f>
        <v>1104090.3599999999</v>
      </c>
      <c r="AK37" s="176">
        <f t="shared" ref="AK37:AK47" si="47">I37</f>
        <v>73130957.020000026</v>
      </c>
      <c r="AL37" s="176">
        <f t="shared" ref="AL37:AL47" si="48">Q37+T37+U37+AA37</f>
        <v>28846588.960000005</v>
      </c>
      <c r="AM37" s="176">
        <f t="shared" ref="AM37:AM45" si="49">G37</f>
        <v>22848293.720000006</v>
      </c>
      <c r="AN37" s="176">
        <f t="shared" ref="AN37:AN45" si="50">AK37+AL37-AM37</f>
        <v>79129252.26000002</v>
      </c>
    </row>
    <row r="38" spans="1:81" s="14" customFormat="1" ht="11.25">
      <c r="A38" s="13"/>
      <c r="B38" s="103" t="s">
        <v>42</v>
      </c>
      <c r="C38" s="77">
        <v>31562158.580000013</v>
      </c>
      <c r="D38" s="65">
        <v>18249670.140000004</v>
      </c>
      <c r="E38" s="65">
        <v>429591.36999999982</v>
      </c>
      <c r="F38" s="65">
        <f>SUM(C38:E38)</f>
        <v>50241420.090000011</v>
      </c>
      <c r="G38" s="65">
        <v>60442133.480000004</v>
      </c>
      <c r="H38" s="65">
        <v>342604.90299999993</v>
      </c>
      <c r="I38" s="124">
        <f>C38+D38+E38+G38+H38</f>
        <v>111026158.47300002</v>
      </c>
      <c r="J38" s="77">
        <v>3509605.1899999985</v>
      </c>
      <c r="K38" s="65">
        <v>2455692.7699999991</v>
      </c>
      <c r="L38" s="65">
        <v>5405801.3800000045</v>
      </c>
      <c r="M38" s="65">
        <f t="shared" si="43"/>
        <v>11371099.340000002</v>
      </c>
      <c r="N38" s="65">
        <v>1155363.6000000001</v>
      </c>
      <c r="O38" s="65">
        <v>58500</v>
      </c>
      <c r="P38" s="65">
        <f t="shared" si="44"/>
        <v>1213863.6000000001</v>
      </c>
      <c r="Q38" s="78">
        <f>M38+P38</f>
        <v>12584962.940000001</v>
      </c>
      <c r="R38" s="77">
        <v>15957403.970000006</v>
      </c>
      <c r="S38" s="65">
        <v>2178882.7399999993</v>
      </c>
      <c r="T38" s="78">
        <f>SUM(R38:S38)</f>
        <v>18136286.710000005</v>
      </c>
      <c r="U38" s="64">
        <v>645048.22999999975</v>
      </c>
      <c r="V38" s="65">
        <v>73436.759999999995</v>
      </c>
      <c r="W38" s="65">
        <v>26119.11</v>
      </c>
      <c r="X38" s="65">
        <f>V38+W38</f>
        <v>99555.87</v>
      </c>
      <c r="Y38" s="65">
        <v>19106.240000000002</v>
      </c>
      <c r="Z38" s="65">
        <v>0</v>
      </c>
      <c r="AA38" s="65">
        <f t="shared" si="45"/>
        <v>118662.11</v>
      </c>
      <c r="AJ38" s="176">
        <f t="shared" si="46"/>
        <v>1213863.6000000001</v>
      </c>
      <c r="AK38" s="176">
        <f t="shared" si="47"/>
        <v>111026158.47300002</v>
      </c>
      <c r="AL38" s="176">
        <f t="shared" si="48"/>
        <v>31484959.990000006</v>
      </c>
      <c r="AM38" s="176">
        <f t="shared" si="49"/>
        <v>60442133.480000004</v>
      </c>
      <c r="AN38" s="176">
        <f t="shared" si="50"/>
        <v>82068984.983000025</v>
      </c>
    </row>
    <row r="39" spans="1:81" s="14" customFormat="1" thickBot="1">
      <c r="A39" s="13"/>
      <c r="B39" s="104" t="s">
        <v>43</v>
      </c>
      <c r="C39" s="93">
        <v>34517597.909999989</v>
      </c>
      <c r="D39" s="50">
        <v>17833261.820000004</v>
      </c>
      <c r="E39" s="50">
        <v>440654.29</v>
      </c>
      <c r="F39" s="50">
        <f>SUM(C39:E39)</f>
        <v>52791514.019999988</v>
      </c>
      <c r="G39" s="50">
        <v>25330218.439999998</v>
      </c>
      <c r="H39" s="50">
        <v>351881.02999999991</v>
      </c>
      <c r="I39" s="125">
        <f t="shared" si="42"/>
        <v>78473613.48999998</v>
      </c>
      <c r="J39" s="79">
        <v>3995928.68</v>
      </c>
      <c r="K39" s="68">
        <v>2643577.7999999998</v>
      </c>
      <c r="L39" s="68">
        <v>5950245.5999999996</v>
      </c>
      <c r="M39" s="68">
        <f t="shared" si="43"/>
        <v>12589752.08</v>
      </c>
      <c r="N39" s="68">
        <v>1262119.7999999998</v>
      </c>
      <c r="O39" s="68">
        <v>75060</v>
      </c>
      <c r="P39" s="68">
        <f t="shared" si="44"/>
        <v>1337179.7999999998</v>
      </c>
      <c r="Q39" s="80">
        <f>M39+P39</f>
        <v>13926931.879999999</v>
      </c>
      <c r="R39" s="79">
        <v>16904066.479999997</v>
      </c>
      <c r="S39" s="68">
        <v>2559867.27</v>
      </c>
      <c r="T39" s="80">
        <f>SUM(R39:S39)</f>
        <v>19463933.749999996</v>
      </c>
      <c r="U39" s="67">
        <v>707176.26</v>
      </c>
      <c r="V39" s="68">
        <v>146006.27000000002</v>
      </c>
      <c r="W39" s="68">
        <v>43547.340000000004</v>
      </c>
      <c r="X39" s="68">
        <f>V39+W39</f>
        <v>189553.61000000002</v>
      </c>
      <c r="Y39" s="68">
        <v>22498.530000000006</v>
      </c>
      <c r="Z39" s="68">
        <v>8071.82</v>
      </c>
      <c r="AA39" s="65">
        <f t="shared" si="45"/>
        <v>220123.96000000002</v>
      </c>
      <c r="AJ39" s="176">
        <f t="shared" si="46"/>
        <v>1337179.7999999998</v>
      </c>
      <c r="AK39" s="176">
        <f t="shared" si="47"/>
        <v>78473613.48999998</v>
      </c>
      <c r="AL39" s="179">
        <f t="shared" si="48"/>
        <v>34318165.849999994</v>
      </c>
      <c r="AM39" s="176">
        <f t="shared" si="49"/>
        <v>25330218.439999998</v>
      </c>
      <c r="AN39" s="176">
        <f t="shared" si="50"/>
        <v>87461560.899999976</v>
      </c>
    </row>
    <row r="40" spans="1:81" s="14" customFormat="1" thickBot="1">
      <c r="A40" s="13"/>
      <c r="B40" s="105" t="s">
        <v>37</v>
      </c>
      <c r="C40" s="48">
        <f t="shared" ref="C40:M40" si="51">SUM(C36:C39)</f>
        <v>97376925.290000021</v>
      </c>
      <c r="D40" s="96">
        <f t="shared" si="51"/>
        <v>54203712.940000013</v>
      </c>
      <c r="E40" s="96">
        <f t="shared" si="51"/>
        <v>1351264.18</v>
      </c>
      <c r="F40" s="96">
        <f t="shared" si="51"/>
        <v>152931902.41000003</v>
      </c>
      <c r="G40" s="96">
        <f t="shared" si="51"/>
        <v>108620645.64000002</v>
      </c>
      <c r="H40" s="96">
        <f t="shared" si="51"/>
        <v>1078180.9329999997</v>
      </c>
      <c r="I40" s="138">
        <f t="shared" si="51"/>
        <v>262630728.98300001</v>
      </c>
      <c r="J40" s="37">
        <f t="shared" si="51"/>
        <v>10660371.189999998</v>
      </c>
      <c r="K40" s="38">
        <f t="shared" si="51"/>
        <v>7169889.3999999994</v>
      </c>
      <c r="L40" s="38">
        <f t="shared" si="51"/>
        <v>16410698.530000003</v>
      </c>
      <c r="M40" s="38">
        <f t="shared" si="51"/>
        <v>34240959.119999997</v>
      </c>
      <c r="N40" s="38">
        <f>SUM(N37:N39)</f>
        <v>3465173.76</v>
      </c>
      <c r="O40" s="38">
        <f>SUM(O37:O39)</f>
        <v>189960</v>
      </c>
      <c r="P40" s="38">
        <f t="shared" ref="P40:X40" si="52">SUM(P36:P39)</f>
        <v>3655133.76</v>
      </c>
      <c r="Q40" s="74">
        <f t="shared" si="52"/>
        <v>37896092.879999995</v>
      </c>
      <c r="R40" s="37">
        <f t="shared" si="52"/>
        <v>47700671.850000009</v>
      </c>
      <c r="S40" s="38">
        <f t="shared" si="52"/>
        <v>6651890.5199999996</v>
      </c>
      <c r="T40" s="74">
        <f t="shared" si="52"/>
        <v>54352562.370000005</v>
      </c>
      <c r="U40" s="145">
        <f t="shared" si="52"/>
        <v>1950899.0799999998</v>
      </c>
      <c r="V40" s="95">
        <f t="shared" si="52"/>
        <v>282895.77</v>
      </c>
      <c r="W40" s="95">
        <f t="shared" si="52"/>
        <v>88307.72</v>
      </c>
      <c r="X40" s="95">
        <f t="shared" si="52"/>
        <v>371203.49</v>
      </c>
      <c r="Y40" s="95">
        <f t="shared" ref="Y40" si="53">SUM(Y36:Y39)</f>
        <v>61131.500000000022</v>
      </c>
      <c r="Z40" s="95">
        <f>SUM(Z36:Z39)</f>
        <v>18210.68</v>
      </c>
      <c r="AA40" s="178">
        <f>X40+Y40+Z40</f>
        <v>450545.67</v>
      </c>
      <c r="AJ40" s="176">
        <f t="shared" si="46"/>
        <v>3655133.76</v>
      </c>
      <c r="AK40" s="176">
        <f t="shared" si="47"/>
        <v>262630728.98300001</v>
      </c>
      <c r="AL40" s="176">
        <f t="shared" si="48"/>
        <v>94650100</v>
      </c>
      <c r="AM40" s="176">
        <f t="shared" si="49"/>
        <v>108620645.64000002</v>
      </c>
      <c r="AN40" s="176">
        <f t="shared" si="50"/>
        <v>248660183.34300002</v>
      </c>
    </row>
    <row r="41" spans="1:81" s="52" customFormat="1" ht="11.25">
      <c r="A41" s="51"/>
      <c r="B41" s="106" t="s">
        <v>56</v>
      </c>
      <c r="C41" s="76">
        <v>30747823.459999997</v>
      </c>
      <c r="D41" s="61">
        <v>17199383.540000003</v>
      </c>
      <c r="E41" s="61">
        <v>403594.73999999993</v>
      </c>
      <c r="F41" s="61">
        <f>C41+D41+E41</f>
        <v>48350801.740000002</v>
      </c>
      <c r="G41" s="61">
        <v>45842586.679999977</v>
      </c>
      <c r="H41" s="61">
        <v>322155.83000000013</v>
      </c>
      <c r="I41" s="126">
        <f>F41+G41+H41</f>
        <v>94515544.249999985</v>
      </c>
      <c r="J41" s="76">
        <v>3431514.09</v>
      </c>
      <c r="K41" s="61">
        <v>2138838.7299999991</v>
      </c>
      <c r="L41" s="61">
        <v>5044801.1699999962</v>
      </c>
      <c r="M41" s="61">
        <f t="shared" si="43"/>
        <v>10615153.989999995</v>
      </c>
      <c r="N41" s="61">
        <v>1038570</v>
      </c>
      <c r="O41" s="61">
        <v>64620</v>
      </c>
      <c r="P41" s="61">
        <f>N41+O41</f>
        <v>1103190</v>
      </c>
      <c r="Q41" s="62">
        <f>M41+P41</f>
        <v>11718343.989999995</v>
      </c>
      <c r="R41" s="79">
        <v>15497724.740000004</v>
      </c>
      <c r="S41" s="68">
        <v>2833652.5300000003</v>
      </c>
      <c r="T41" s="80">
        <f>R41+S41</f>
        <v>18331377.270000003</v>
      </c>
      <c r="U41" s="67">
        <v>591982.26999999979</v>
      </c>
      <c r="V41" s="68">
        <v>69203.850000000006</v>
      </c>
      <c r="W41" s="68">
        <v>29624.539999999997</v>
      </c>
      <c r="X41" s="68">
        <f>V41+W41</f>
        <v>98828.39</v>
      </c>
      <c r="Y41" s="68">
        <v>18503.460000000003</v>
      </c>
      <c r="Z41" s="68">
        <v>8824.74</v>
      </c>
      <c r="AA41" s="80">
        <f>X41+Y41+Z41</f>
        <v>126156.59000000001</v>
      </c>
      <c r="AJ41" s="176">
        <f t="shared" si="46"/>
        <v>1103190</v>
      </c>
      <c r="AK41" s="176">
        <f t="shared" si="47"/>
        <v>94515544.249999985</v>
      </c>
      <c r="AL41" s="176">
        <f t="shared" si="48"/>
        <v>30767860.119999997</v>
      </c>
      <c r="AM41" s="176">
        <f t="shared" si="49"/>
        <v>45842586.679999977</v>
      </c>
      <c r="AN41" s="176">
        <f t="shared" si="50"/>
        <v>79440817.689999998</v>
      </c>
    </row>
    <row r="42" spans="1:81" s="52" customFormat="1" ht="11.25">
      <c r="A42" s="51"/>
      <c r="B42" s="103" t="s">
        <v>58</v>
      </c>
      <c r="C42" s="77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124">
        <v>0</v>
      </c>
      <c r="J42" s="77">
        <v>0</v>
      </c>
      <c r="K42" s="65">
        <v>0</v>
      </c>
      <c r="L42" s="65">
        <v>0</v>
      </c>
      <c r="M42" s="65">
        <f t="shared" si="43"/>
        <v>0</v>
      </c>
      <c r="N42" s="65">
        <v>0</v>
      </c>
      <c r="O42" s="65">
        <v>0</v>
      </c>
      <c r="P42" s="65">
        <f t="shared" ref="P42:P47" si="54">N42+O42</f>
        <v>0</v>
      </c>
      <c r="Q42" s="78">
        <f t="shared" ref="Q42:Q50" si="55">M42+P42</f>
        <v>0</v>
      </c>
      <c r="R42" s="79">
        <v>0</v>
      </c>
      <c r="S42" s="68">
        <v>0</v>
      </c>
      <c r="T42" s="80">
        <f t="shared" ref="T42:T44" si="56">R42+S42</f>
        <v>0</v>
      </c>
      <c r="U42" s="67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80">
        <v>0</v>
      </c>
      <c r="AJ42" s="176">
        <f t="shared" si="46"/>
        <v>0</v>
      </c>
      <c r="AK42" s="176">
        <f t="shared" si="47"/>
        <v>0</v>
      </c>
      <c r="AL42" s="176">
        <f t="shared" si="48"/>
        <v>0</v>
      </c>
      <c r="AM42" s="176">
        <f t="shared" si="49"/>
        <v>0</v>
      </c>
      <c r="AN42" s="176">
        <f t="shared" si="50"/>
        <v>0</v>
      </c>
    </row>
    <row r="43" spans="1:81" s="52" customFormat="1" thickBot="1">
      <c r="A43" s="51"/>
      <c r="B43" s="104" t="s">
        <v>59</v>
      </c>
      <c r="C43" s="93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125">
        <v>0</v>
      </c>
      <c r="J43" s="79">
        <v>0</v>
      </c>
      <c r="K43" s="68">
        <v>0</v>
      </c>
      <c r="L43" s="68">
        <v>0</v>
      </c>
      <c r="M43" s="68">
        <f t="shared" ref="M43:M51" si="57">J43+K43+L43</f>
        <v>0</v>
      </c>
      <c r="N43" s="68">
        <v>0</v>
      </c>
      <c r="O43" s="68">
        <v>0</v>
      </c>
      <c r="P43" s="68">
        <f t="shared" si="54"/>
        <v>0</v>
      </c>
      <c r="Q43" s="80">
        <f t="shared" si="55"/>
        <v>0</v>
      </c>
      <c r="R43" s="79">
        <v>0</v>
      </c>
      <c r="S43" s="68">
        <v>0</v>
      </c>
      <c r="T43" s="80">
        <f t="shared" si="56"/>
        <v>0</v>
      </c>
      <c r="U43" s="67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80">
        <v>0</v>
      </c>
      <c r="AJ43" s="176">
        <f t="shared" si="46"/>
        <v>0</v>
      </c>
      <c r="AK43" s="176">
        <f t="shared" si="47"/>
        <v>0</v>
      </c>
      <c r="AL43" s="176">
        <f t="shared" si="48"/>
        <v>0</v>
      </c>
      <c r="AM43" s="176">
        <f t="shared" si="49"/>
        <v>0</v>
      </c>
      <c r="AN43" s="176">
        <f t="shared" si="50"/>
        <v>0</v>
      </c>
    </row>
    <row r="44" spans="1:81" s="14" customFormat="1" thickBot="1">
      <c r="A44" s="13"/>
      <c r="B44" s="105" t="s">
        <v>38</v>
      </c>
      <c r="C44" s="30">
        <f t="shared" ref="C44:O44" si="58">SUM(C41:C43)</f>
        <v>30747823.459999997</v>
      </c>
      <c r="D44" s="88">
        <f t="shared" si="58"/>
        <v>17199383.540000003</v>
      </c>
      <c r="E44" s="88">
        <f t="shared" si="58"/>
        <v>403594.73999999993</v>
      </c>
      <c r="F44" s="88">
        <f t="shared" si="58"/>
        <v>48350801.740000002</v>
      </c>
      <c r="G44" s="88">
        <f t="shared" si="58"/>
        <v>45842586.679999977</v>
      </c>
      <c r="H44" s="88">
        <f t="shared" si="58"/>
        <v>322155.83000000013</v>
      </c>
      <c r="I44" s="137">
        <f t="shared" si="58"/>
        <v>94515544.249999985</v>
      </c>
      <c r="J44" s="37">
        <f t="shared" si="58"/>
        <v>3431514.09</v>
      </c>
      <c r="K44" s="38">
        <f t="shared" si="58"/>
        <v>2138838.7299999991</v>
      </c>
      <c r="L44" s="38">
        <f t="shared" si="58"/>
        <v>5044801.1699999962</v>
      </c>
      <c r="M44" s="38">
        <f t="shared" si="58"/>
        <v>10615153.989999995</v>
      </c>
      <c r="N44" s="38">
        <f t="shared" si="58"/>
        <v>1038570</v>
      </c>
      <c r="O44" s="38">
        <f t="shared" si="58"/>
        <v>64620</v>
      </c>
      <c r="P44" s="38">
        <f t="shared" si="54"/>
        <v>1103190</v>
      </c>
      <c r="Q44" s="74">
        <f t="shared" si="55"/>
        <v>11718343.989999995</v>
      </c>
      <c r="R44" s="37">
        <f>SUM(R41:R43)</f>
        <v>15497724.740000004</v>
      </c>
      <c r="S44" s="37">
        <f>SUM(S41:S43)</f>
        <v>2833652.5300000003</v>
      </c>
      <c r="T44" s="74">
        <f t="shared" si="56"/>
        <v>18331377.270000003</v>
      </c>
      <c r="U44" s="40">
        <f t="shared" ref="U44:AA44" si="59">SUM(U41:U43)</f>
        <v>591982.26999999979</v>
      </c>
      <c r="V44" s="74">
        <f t="shared" si="59"/>
        <v>69203.850000000006</v>
      </c>
      <c r="W44" s="74">
        <f t="shared" si="59"/>
        <v>29624.539999999997</v>
      </c>
      <c r="X44" s="74">
        <f t="shared" si="59"/>
        <v>98828.39</v>
      </c>
      <c r="Y44" s="74">
        <f t="shared" si="59"/>
        <v>18503.460000000003</v>
      </c>
      <c r="Z44" s="74">
        <f t="shared" si="59"/>
        <v>8824.74</v>
      </c>
      <c r="AA44" s="74">
        <f t="shared" si="59"/>
        <v>126156.59000000001</v>
      </c>
      <c r="AJ44" s="176">
        <f t="shared" si="46"/>
        <v>1103190</v>
      </c>
      <c r="AK44" s="176">
        <f t="shared" si="47"/>
        <v>94515544.249999985</v>
      </c>
      <c r="AL44" s="176">
        <f t="shared" si="48"/>
        <v>30767860.119999997</v>
      </c>
      <c r="AM44" s="176">
        <f t="shared" si="49"/>
        <v>45842586.679999977</v>
      </c>
      <c r="AN44" s="176">
        <f t="shared" si="50"/>
        <v>79440817.689999998</v>
      </c>
    </row>
    <row r="45" spans="1:81" s="14" customFormat="1" ht="11.25">
      <c r="A45" s="13"/>
      <c r="B45" s="107" t="s">
        <v>60</v>
      </c>
      <c r="C45" s="76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126">
        <f t="shared" si="42"/>
        <v>0</v>
      </c>
      <c r="J45" s="76">
        <v>0</v>
      </c>
      <c r="K45" s="61">
        <v>0</v>
      </c>
      <c r="L45" s="61">
        <v>0</v>
      </c>
      <c r="M45" s="61">
        <f t="shared" si="57"/>
        <v>0</v>
      </c>
      <c r="N45" s="61">
        <v>0</v>
      </c>
      <c r="O45" s="61">
        <v>0</v>
      </c>
      <c r="P45" s="61">
        <f t="shared" si="54"/>
        <v>0</v>
      </c>
      <c r="Q45" s="119">
        <f t="shared" si="55"/>
        <v>0</v>
      </c>
      <c r="R45" s="76">
        <v>0</v>
      </c>
      <c r="S45" s="61">
        <v>0</v>
      </c>
      <c r="T45" s="119">
        <f>R45+S45</f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J45" s="176">
        <f t="shared" si="46"/>
        <v>0</v>
      </c>
      <c r="AK45" s="176">
        <f t="shared" si="47"/>
        <v>0</v>
      </c>
      <c r="AL45" s="176">
        <f t="shared" si="48"/>
        <v>0</v>
      </c>
      <c r="AM45" s="176">
        <f t="shared" si="49"/>
        <v>0</v>
      </c>
      <c r="AN45" s="176">
        <f t="shared" si="50"/>
        <v>0</v>
      </c>
    </row>
    <row r="46" spans="1:81" s="14" customFormat="1" ht="11.25">
      <c r="A46" s="13"/>
      <c r="B46" s="108" t="s">
        <v>61</v>
      </c>
      <c r="C46" s="77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124">
        <f t="shared" si="42"/>
        <v>0</v>
      </c>
      <c r="J46" s="77">
        <v>0</v>
      </c>
      <c r="K46" s="65">
        <v>0</v>
      </c>
      <c r="L46" s="65">
        <v>0</v>
      </c>
      <c r="M46" s="65">
        <f t="shared" si="57"/>
        <v>0</v>
      </c>
      <c r="N46" s="65">
        <v>0</v>
      </c>
      <c r="O46" s="65">
        <v>0</v>
      </c>
      <c r="P46" s="65">
        <f t="shared" si="54"/>
        <v>0</v>
      </c>
      <c r="Q46" s="115">
        <f t="shared" si="55"/>
        <v>0</v>
      </c>
      <c r="R46" s="77">
        <v>0</v>
      </c>
      <c r="S46" s="65">
        <v>0</v>
      </c>
      <c r="T46" s="115">
        <f t="shared" ref="T46:T47" si="60">R46+S46</f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J46" s="176">
        <f t="shared" si="46"/>
        <v>0</v>
      </c>
      <c r="AK46" s="176">
        <f t="shared" si="47"/>
        <v>0</v>
      </c>
      <c r="AL46" s="176">
        <f t="shared" si="48"/>
        <v>0</v>
      </c>
      <c r="AM46" s="176"/>
      <c r="AN46" s="176"/>
    </row>
    <row r="47" spans="1:81" s="14" customFormat="1" thickBot="1">
      <c r="A47" s="13"/>
      <c r="B47" s="109" t="s">
        <v>62</v>
      </c>
      <c r="C47" s="93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125">
        <v>0</v>
      </c>
      <c r="J47" s="79">
        <v>0</v>
      </c>
      <c r="K47" s="68">
        <v>0</v>
      </c>
      <c r="L47" s="68">
        <v>0</v>
      </c>
      <c r="M47" s="68">
        <f t="shared" si="57"/>
        <v>0</v>
      </c>
      <c r="N47" s="68">
        <v>0</v>
      </c>
      <c r="O47" s="68">
        <v>0</v>
      </c>
      <c r="P47" s="68">
        <f t="shared" si="54"/>
        <v>0</v>
      </c>
      <c r="Q47" s="116">
        <f t="shared" si="55"/>
        <v>0</v>
      </c>
      <c r="R47" s="93">
        <v>0</v>
      </c>
      <c r="S47" s="50">
        <v>0</v>
      </c>
      <c r="T47" s="166">
        <f t="shared" si="60"/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J47" s="176">
        <f t="shared" si="46"/>
        <v>0</v>
      </c>
      <c r="AK47" s="176">
        <f t="shared" si="47"/>
        <v>0</v>
      </c>
      <c r="AL47" s="176">
        <f t="shared" si="48"/>
        <v>0</v>
      </c>
      <c r="AN47" s="176"/>
    </row>
    <row r="48" spans="1:81" s="14" customFormat="1" thickBot="1">
      <c r="A48" s="13"/>
      <c r="B48" s="105" t="s">
        <v>39</v>
      </c>
      <c r="C48" s="30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137">
        <v>0</v>
      </c>
      <c r="J48" s="37">
        <f t="shared" ref="J48:O48" si="61">SUM(J45:J47)</f>
        <v>0</v>
      </c>
      <c r="K48" s="38">
        <f t="shared" si="61"/>
        <v>0</v>
      </c>
      <c r="L48" s="38">
        <f t="shared" si="61"/>
        <v>0</v>
      </c>
      <c r="M48" s="38">
        <f t="shared" si="61"/>
        <v>0</v>
      </c>
      <c r="N48" s="38">
        <f t="shared" si="61"/>
        <v>0</v>
      </c>
      <c r="O48" s="38">
        <f t="shared" si="61"/>
        <v>0</v>
      </c>
      <c r="P48" s="38">
        <f>SUM(J48:O48)</f>
        <v>0</v>
      </c>
      <c r="Q48" s="74">
        <f t="shared" si="55"/>
        <v>0</v>
      </c>
      <c r="R48" s="27">
        <f t="shared" ref="R48:AA48" si="62">SUM(R45:R47)</f>
        <v>0</v>
      </c>
      <c r="S48" s="27">
        <f t="shared" si="62"/>
        <v>0</v>
      </c>
      <c r="T48" s="32">
        <f t="shared" si="62"/>
        <v>0</v>
      </c>
      <c r="U48" s="37">
        <f t="shared" si="62"/>
        <v>0</v>
      </c>
      <c r="V48" s="38">
        <f t="shared" si="62"/>
        <v>0</v>
      </c>
      <c r="W48" s="38">
        <f t="shared" si="62"/>
        <v>0</v>
      </c>
      <c r="X48" s="38">
        <f t="shared" si="62"/>
        <v>0</v>
      </c>
      <c r="Y48" s="38">
        <f t="shared" si="62"/>
        <v>0</v>
      </c>
      <c r="Z48" s="38">
        <f t="shared" si="62"/>
        <v>0</v>
      </c>
      <c r="AA48" s="74">
        <f t="shared" si="62"/>
        <v>0</v>
      </c>
      <c r="AN48" s="176"/>
    </row>
    <row r="49" spans="1:81" s="14" customFormat="1" ht="11.25">
      <c r="A49" s="13"/>
      <c r="B49" s="107" t="s">
        <v>63</v>
      </c>
      <c r="C49" s="76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126">
        <v>0</v>
      </c>
      <c r="J49" s="76">
        <v>0</v>
      </c>
      <c r="K49" s="61">
        <v>0</v>
      </c>
      <c r="L49" s="61">
        <v>0</v>
      </c>
      <c r="M49" s="61">
        <f t="shared" si="57"/>
        <v>0</v>
      </c>
      <c r="N49" s="61">
        <v>0</v>
      </c>
      <c r="O49" s="61">
        <v>0</v>
      </c>
      <c r="P49" s="61">
        <f>SUM(C49:O49)</f>
        <v>0</v>
      </c>
      <c r="Q49" s="119">
        <f t="shared" si="55"/>
        <v>0</v>
      </c>
      <c r="R49" s="81">
        <v>0</v>
      </c>
      <c r="S49" s="53">
        <v>0</v>
      </c>
      <c r="T49" s="114">
        <f>R49+S49</f>
        <v>0</v>
      </c>
      <c r="U49" s="76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2">
        <v>0</v>
      </c>
      <c r="AK49" s="14">
        <f>364.99*1000</f>
        <v>364990</v>
      </c>
      <c r="AL49" s="180">
        <f>AK39-AJ39</f>
        <v>77136433.689999983</v>
      </c>
      <c r="AM49" s="180">
        <f>AK39+AL39-AM39</f>
        <v>87461560.899999976</v>
      </c>
      <c r="AN49" s="176"/>
    </row>
    <row r="50" spans="1:81" s="14" customFormat="1" ht="11.25">
      <c r="A50" s="13"/>
      <c r="B50" s="108" t="s">
        <v>64</v>
      </c>
      <c r="C50" s="77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124">
        <v>0</v>
      </c>
      <c r="J50" s="77">
        <v>0</v>
      </c>
      <c r="K50" s="65">
        <v>0</v>
      </c>
      <c r="L50" s="65">
        <v>0</v>
      </c>
      <c r="M50" s="65">
        <f t="shared" si="57"/>
        <v>0</v>
      </c>
      <c r="N50" s="65">
        <v>0</v>
      </c>
      <c r="O50" s="65">
        <v>0</v>
      </c>
      <c r="P50" s="65">
        <f>SUM(C50:O50)</f>
        <v>0</v>
      </c>
      <c r="Q50" s="115">
        <f t="shared" si="55"/>
        <v>0</v>
      </c>
      <c r="R50" s="77">
        <v>0</v>
      </c>
      <c r="S50" s="65">
        <v>0</v>
      </c>
      <c r="T50" s="115">
        <f t="shared" ref="T50:T51" si="63">R50+S50</f>
        <v>0</v>
      </c>
      <c r="U50" s="77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78">
        <v>0</v>
      </c>
    </row>
    <row r="51" spans="1:81" s="14" customFormat="1" thickBot="1">
      <c r="A51" s="13"/>
      <c r="B51" s="109" t="s">
        <v>65</v>
      </c>
      <c r="C51" s="93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125">
        <v>0</v>
      </c>
      <c r="J51" s="79">
        <v>0</v>
      </c>
      <c r="K51" s="68">
        <v>0</v>
      </c>
      <c r="L51" s="68">
        <v>0</v>
      </c>
      <c r="M51" s="68">
        <f t="shared" si="57"/>
        <v>0</v>
      </c>
      <c r="N51" s="68">
        <v>0</v>
      </c>
      <c r="O51" s="68">
        <v>0</v>
      </c>
      <c r="P51" s="68">
        <f>SUM(P49:P50)</f>
        <v>0</v>
      </c>
      <c r="Q51" s="116">
        <f t="shared" ref="Q51:Q52" si="64">M51+P51</f>
        <v>0</v>
      </c>
      <c r="R51" s="93">
        <v>0</v>
      </c>
      <c r="S51" s="50">
        <v>0</v>
      </c>
      <c r="T51" s="166">
        <f t="shared" si="63"/>
        <v>0</v>
      </c>
      <c r="U51" s="79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80">
        <v>0</v>
      </c>
    </row>
    <row r="52" spans="1:81" s="14" customFormat="1" thickBot="1">
      <c r="A52" s="13"/>
      <c r="B52" s="105" t="s">
        <v>40</v>
      </c>
      <c r="C52" s="27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136">
        <v>0</v>
      </c>
      <c r="J52" s="37">
        <f t="shared" ref="J52:O52" si="65">SUM(J49:J51)</f>
        <v>0</v>
      </c>
      <c r="K52" s="38">
        <f t="shared" si="65"/>
        <v>0</v>
      </c>
      <c r="L52" s="38">
        <f t="shared" si="65"/>
        <v>0</v>
      </c>
      <c r="M52" s="38">
        <f t="shared" si="65"/>
        <v>0</v>
      </c>
      <c r="N52" s="38">
        <f t="shared" si="65"/>
        <v>0</v>
      </c>
      <c r="O52" s="38">
        <f t="shared" si="65"/>
        <v>0</v>
      </c>
      <c r="P52" s="38">
        <f>SUM(J52:O52)</f>
        <v>0</v>
      </c>
      <c r="Q52" s="74">
        <f t="shared" si="64"/>
        <v>0</v>
      </c>
      <c r="R52" s="30">
        <f>SUM(R49:R51)</f>
        <v>0</v>
      </c>
      <c r="S52" s="30">
        <f>SUM(S49:S51)</f>
        <v>0</v>
      </c>
      <c r="T52" s="34">
        <f>SUM(T49:T51)</f>
        <v>0</v>
      </c>
      <c r="U52" s="37">
        <f t="shared" ref="U52:AA52" si="66">SUM(U48:U51)</f>
        <v>0</v>
      </c>
      <c r="V52" s="86">
        <f t="shared" si="66"/>
        <v>0</v>
      </c>
      <c r="W52" s="86">
        <f t="shared" si="66"/>
        <v>0</v>
      </c>
      <c r="X52" s="86">
        <f t="shared" si="66"/>
        <v>0</v>
      </c>
      <c r="Y52" s="86">
        <f t="shared" si="66"/>
        <v>0</v>
      </c>
      <c r="Z52" s="86">
        <f t="shared" si="66"/>
        <v>0</v>
      </c>
      <c r="AA52" s="87">
        <f t="shared" si="66"/>
        <v>0</v>
      </c>
    </row>
    <row r="53" spans="1:81" thickBot="1">
      <c r="A53" s="11"/>
      <c r="B53" s="105" t="s">
        <v>66</v>
      </c>
      <c r="C53" s="111">
        <f>C40+C44+C48+C52</f>
        <v>128124748.75000001</v>
      </c>
      <c r="D53" s="111">
        <f t="shared" ref="D53:P53" si="67">D40+D44+D48+D52</f>
        <v>71403096.480000019</v>
      </c>
      <c r="E53" s="111">
        <f t="shared" si="67"/>
        <v>1754858.92</v>
      </c>
      <c r="F53" s="111">
        <f t="shared" si="67"/>
        <v>201282704.15000004</v>
      </c>
      <c r="G53" s="111">
        <f t="shared" si="67"/>
        <v>154463232.31999999</v>
      </c>
      <c r="H53" s="111">
        <f t="shared" si="67"/>
        <v>1400336.7629999998</v>
      </c>
      <c r="I53" s="127">
        <f t="shared" si="67"/>
        <v>357146273.23299998</v>
      </c>
      <c r="J53" s="111">
        <f t="shared" si="67"/>
        <v>14091885.279999997</v>
      </c>
      <c r="K53" s="112">
        <f t="shared" si="67"/>
        <v>9308728.129999999</v>
      </c>
      <c r="L53" s="112">
        <f t="shared" si="67"/>
        <v>21455499.699999999</v>
      </c>
      <c r="M53" s="112">
        <f t="shared" si="67"/>
        <v>44856113.109999992</v>
      </c>
      <c r="N53" s="112">
        <f t="shared" si="67"/>
        <v>4503743.76</v>
      </c>
      <c r="O53" s="112">
        <f t="shared" si="67"/>
        <v>254580</v>
      </c>
      <c r="P53" s="112">
        <f t="shared" si="67"/>
        <v>4758323.76</v>
      </c>
      <c r="Q53" s="112">
        <f t="shared" ref="Q53" si="68">Q40+Q44+Q48+Q52</f>
        <v>49614436.86999999</v>
      </c>
      <c r="R53" s="112">
        <f>R40+R44+R48+R52</f>
        <v>63198396.590000011</v>
      </c>
      <c r="S53" s="112">
        <f t="shared" ref="S53" si="69">S40+S44+S48+S52</f>
        <v>9485543.0500000007</v>
      </c>
      <c r="T53" s="112">
        <f t="shared" ref="T53" si="70">T40+T44+T48+T52</f>
        <v>72683939.640000015</v>
      </c>
      <c r="U53" s="174">
        <f t="shared" ref="U53:AA53" si="71">SUM(U36:U39)</f>
        <v>1950899.0799999998</v>
      </c>
      <c r="V53" s="111">
        <f t="shared" si="71"/>
        <v>282895.77</v>
      </c>
      <c r="W53" s="112">
        <f t="shared" si="71"/>
        <v>88307.72</v>
      </c>
      <c r="X53" s="112">
        <f t="shared" si="71"/>
        <v>371203.49</v>
      </c>
      <c r="Y53" s="112">
        <f t="shared" si="71"/>
        <v>61131.500000000022</v>
      </c>
      <c r="Z53" s="112">
        <f t="shared" si="71"/>
        <v>18210.68</v>
      </c>
      <c r="AA53" s="113">
        <f t="shared" si="71"/>
        <v>450545.67000000004</v>
      </c>
    </row>
    <row r="54" spans="1:81" s="26" customFormat="1" thickBot="1">
      <c r="A54" s="19"/>
      <c r="B54" s="24"/>
      <c r="C54" s="25"/>
      <c r="D54" s="25"/>
      <c r="E54" s="25"/>
      <c r="F54" s="25"/>
      <c r="G54" s="25"/>
      <c r="H54" s="25"/>
      <c r="I54" s="25"/>
      <c r="J54" s="23"/>
      <c r="K54" s="23"/>
      <c r="L54" s="23"/>
      <c r="M54" s="23"/>
      <c r="N54" s="23"/>
      <c r="O54" s="23"/>
      <c r="P54" s="23"/>
      <c r="Q54" s="23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</row>
    <row r="55" spans="1:81" s="4" customFormat="1" ht="18.75" thickBot="1">
      <c r="A55" s="3"/>
      <c r="B55" s="193" t="s">
        <v>30</v>
      </c>
      <c r="C55" s="236" t="s">
        <v>68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8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</row>
    <row r="56" spans="1:81" s="2" customFormat="1" ht="36.75" thickBot="1">
      <c r="A56" s="1"/>
      <c r="B56" s="235"/>
      <c r="C56" s="258" t="s">
        <v>1</v>
      </c>
      <c r="D56" s="197"/>
      <c r="E56" s="197"/>
      <c r="F56" s="197"/>
      <c r="G56" s="197"/>
      <c r="H56" s="260"/>
      <c r="I56" s="226"/>
      <c r="J56" s="195" t="s">
        <v>2</v>
      </c>
      <c r="K56" s="196"/>
      <c r="L56" s="196"/>
      <c r="M56" s="196"/>
      <c r="N56" s="196"/>
      <c r="O56" s="196"/>
      <c r="P56" s="196"/>
      <c r="Q56" s="198"/>
      <c r="R56" s="199" t="s">
        <v>3</v>
      </c>
      <c r="S56" s="200"/>
      <c r="T56" s="201"/>
      <c r="U56" s="5" t="s">
        <v>4</v>
      </c>
      <c r="V56" s="227" t="s">
        <v>49</v>
      </c>
      <c r="W56" s="227"/>
      <c r="X56" s="227"/>
      <c r="Y56" s="227"/>
      <c r="Z56" s="227"/>
      <c r="AA56" s="228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</row>
    <row r="57" spans="1:81" s="2" customFormat="1" ht="30.75" customHeight="1" thickBot="1">
      <c r="A57" s="1"/>
      <c r="B57" s="235"/>
      <c r="C57" s="239" t="s">
        <v>5</v>
      </c>
      <c r="D57" s="240"/>
      <c r="E57" s="240"/>
      <c r="F57" s="240"/>
      <c r="G57" s="173" t="s">
        <v>7</v>
      </c>
      <c r="H57" s="250" t="s">
        <v>6</v>
      </c>
      <c r="I57" s="262" t="s">
        <v>50</v>
      </c>
      <c r="J57" s="209" t="s">
        <v>8</v>
      </c>
      <c r="K57" s="210"/>
      <c r="L57" s="210"/>
      <c r="M57" s="245"/>
      <c r="N57" s="246" t="s">
        <v>9</v>
      </c>
      <c r="O57" s="247"/>
      <c r="P57" s="248"/>
      <c r="Q57" s="233" t="s">
        <v>51</v>
      </c>
      <c r="R57" s="263" t="s">
        <v>10</v>
      </c>
      <c r="S57" s="231" t="s">
        <v>11</v>
      </c>
      <c r="T57" s="241" t="s">
        <v>52</v>
      </c>
      <c r="U57" s="241" t="s">
        <v>54</v>
      </c>
      <c r="V57" s="267"/>
      <c r="W57" s="267"/>
      <c r="X57" s="267"/>
      <c r="Y57" s="229" t="s">
        <v>12</v>
      </c>
      <c r="Z57" s="231" t="s">
        <v>13</v>
      </c>
      <c r="AA57" s="241" t="s">
        <v>53</v>
      </c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</row>
    <row r="58" spans="1:81" s="2" customFormat="1" ht="48" customHeight="1" thickBot="1">
      <c r="A58" s="1"/>
      <c r="B58" s="259"/>
      <c r="C58" s="182" t="s">
        <v>14</v>
      </c>
      <c r="D58" s="183" t="s">
        <v>15</v>
      </c>
      <c r="E58" s="184" t="s">
        <v>16</v>
      </c>
      <c r="F58" s="45" t="s">
        <v>17</v>
      </c>
      <c r="G58" s="183" t="s">
        <v>67</v>
      </c>
      <c r="H58" s="265"/>
      <c r="I58" s="261"/>
      <c r="J58" s="7" t="s">
        <v>18</v>
      </c>
      <c r="K58" s="8" t="s">
        <v>19</v>
      </c>
      <c r="L58" s="8" t="s">
        <v>20</v>
      </c>
      <c r="M58" s="130" t="s">
        <v>21</v>
      </c>
      <c r="N58" s="121" t="s">
        <v>22</v>
      </c>
      <c r="O58" s="121" t="s">
        <v>23</v>
      </c>
      <c r="P58" s="122" t="s">
        <v>24</v>
      </c>
      <c r="Q58" s="234"/>
      <c r="R58" s="264"/>
      <c r="S58" s="266"/>
      <c r="T58" s="261"/>
      <c r="U58" s="261"/>
      <c r="V58" s="84" t="s">
        <v>26</v>
      </c>
      <c r="W58" s="84" t="s">
        <v>25</v>
      </c>
      <c r="X58" s="45" t="s">
        <v>27</v>
      </c>
      <c r="Y58" s="249"/>
      <c r="Z58" s="266"/>
      <c r="AA58" s="261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</row>
    <row r="59" spans="1:81" s="14" customFormat="1" ht="11.25">
      <c r="A59" s="13"/>
      <c r="B59" s="108" t="s">
        <v>74</v>
      </c>
      <c r="C59" s="76">
        <f>C13-C40</f>
        <v>0</v>
      </c>
      <c r="D59" s="181">
        <f t="shared" ref="D59:AA59" si="72">D13-D40</f>
        <v>-3236702.4100000113</v>
      </c>
      <c r="E59" s="76">
        <f t="shared" si="72"/>
        <v>0</v>
      </c>
      <c r="F59" s="181">
        <f t="shared" si="72"/>
        <v>-3236702.4100000262</v>
      </c>
      <c r="G59" s="181">
        <f t="shared" si="72"/>
        <v>-25329645.64000003</v>
      </c>
      <c r="H59" s="76">
        <f>H13-H40</f>
        <v>-2.9999997932463884E-3</v>
      </c>
      <c r="I59" s="76">
        <f t="shared" si="72"/>
        <v>-28566348.053000003</v>
      </c>
      <c r="J59" s="77">
        <f t="shared" si="72"/>
        <v>0</v>
      </c>
      <c r="K59" s="77">
        <f t="shared" si="72"/>
        <v>0</v>
      </c>
      <c r="L59" s="171">
        <f t="shared" si="72"/>
        <v>-2935769.1200000029</v>
      </c>
      <c r="M59" s="77">
        <f t="shared" si="72"/>
        <v>-2935769.1199999973</v>
      </c>
      <c r="N59" s="171">
        <f t="shared" si="72"/>
        <v>-65213.759999999776</v>
      </c>
      <c r="O59" s="77">
        <f t="shared" si="72"/>
        <v>0</v>
      </c>
      <c r="P59" s="77">
        <f t="shared" si="72"/>
        <v>-65213.759999999776</v>
      </c>
      <c r="Q59" s="77">
        <f t="shared" si="72"/>
        <v>-3000982.8799999952</v>
      </c>
      <c r="R59" s="171">
        <f t="shared" si="72"/>
        <v>-900671.85000000894</v>
      </c>
      <c r="S59" s="77">
        <f t="shared" si="72"/>
        <v>-1.862645149230957E-8</v>
      </c>
      <c r="T59" s="171">
        <f t="shared" si="72"/>
        <v>-900671.85000002384</v>
      </c>
      <c r="U59" s="171">
        <f t="shared" si="72"/>
        <v>-66489.079999999842</v>
      </c>
      <c r="V59" s="171">
        <f t="shared" si="72"/>
        <v>-68935.770000000019</v>
      </c>
      <c r="W59" s="171">
        <f t="shared" si="72"/>
        <v>-5757.7200000000012</v>
      </c>
      <c r="X59" s="77">
        <f t="shared" si="72"/>
        <v>-74693.489999999991</v>
      </c>
      <c r="Y59" s="171">
        <f t="shared" si="72"/>
        <v>-16291.500000000022</v>
      </c>
      <c r="Z59" s="77">
        <f t="shared" si="72"/>
        <v>0</v>
      </c>
      <c r="AA59" s="77">
        <f t="shared" si="72"/>
        <v>-90984.989999999991</v>
      </c>
    </row>
    <row r="60" spans="1:81" s="14" customFormat="1" thickBot="1">
      <c r="A60" s="13"/>
      <c r="B60" s="170" t="s">
        <v>75</v>
      </c>
      <c r="C60" s="82">
        <f>C19-C44+C59</f>
        <v>63228328.518032908</v>
      </c>
      <c r="D60" s="82">
        <f t="shared" ref="D60:AA60" si="73">D19-D44+D59</f>
        <v>33921566.878762305</v>
      </c>
      <c r="E60" s="82">
        <f t="shared" si="73"/>
        <v>957800.45320530538</v>
      </c>
      <c r="F60" s="82">
        <f t="shared" si="73"/>
        <v>98107695.850000501</v>
      </c>
      <c r="G60" s="172">
        <f t="shared" si="73"/>
        <v>767.68000000715256</v>
      </c>
      <c r="H60" s="82">
        <f t="shared" si="73"/>
        <v>901753.2370000002</v>
      </c>
      <c r="I60" s="82">
        <f t="shared" si="73"/>
        <v>99010216.767000541</v>
      </c>
      <c r="J60" s="82">
        <f t="shared" si="73"/>
        <v>7044382.6999999993</v>
      </c>
      <c r="K60" s="82">
        <f t="shared" si="73"/>
        <v>4906977.9700000007</v>
      </c>
      <c r="L60" s="82">
        <f t="shared" si="73"/>
        <v>8146146.2200000025</v>
      </c>
      <c r="M60" s="82">
        <f t="shared" si="73"/>
        <v>20097506.890000008</v>
      </c>
      <c r="N60" s="82">
        <f t="shared" si="73"/>
        <v>2200796.2399999951</v>
      </c>
      <c r="O60" s="82">
        <f t="shared" si="73"/>
        <v>160489.99999999857</v>
      </c>
      <c r="P60" s="82">
        <f t="shared" si="73"/>
        <v>2361286.2399999937</v>
      </c>
      <c r="Q60" s="82">
        <f t="shared" si="73"/>
        <v>22458793.13000001</v>
      </c>
      <c r="R60" s="82">
        <f t="shared" si="73"/>
        <v>29191603.409999974</v>
      </c>
      <c r="S60" s="82">
        <f t="shared" si="73"/>
        <v>1634594.9499999853</v>
      </c>
      <c r="T60" s="82">
        <f t="shared" si="73"/>
        <v>30826198.359999962</v>
      </c>
      <c r="U60" s="82">
        <f t="shared" si="73"/>
        <v>1207108.6500000027</v>
      </c>
      <c r="V60" s="172">
        <f t="shared" si="73"/>
        <v>75820.379999999626</v>
      </c>
      <c r="W60" s="82">
        <f t="shared" si="73"/>
        <v>47167.740000000005</v>
      </c>
      <c r="X60" s="82">
        <f t="shared" si="73"/>
        <v>122988.11999999965</v>
      </c>
      <c r="Y60" s="172">
        <f t="shared" si="73"/>
        <v>10045.039999999975</v>
      </c>
      <c r="Z60" s="82">
        <f t="shared" si="73"/>
        <v>23244.579999999987</v>
      </c>
      <c r="AA60" s="82">
        <f t="shared" si="73"/>
        <v>156277.7399999997</v>
      </c>
    </row>
    <row r="61" spans="1:81" ht="13.5" customHeight="1" thickBot="1">
      <c r="A61" s="11"/>
      <c r="B61" s="15" t="s">
        <v>28</v>
      </c>
      <c r="C61" s="16">
        <f t="shared" ref="C61:AA61" si="74">C29-C53</f>
        <v>153252835.51185101</v>
      </c>
      <c r="D61" s="16">
        <f t="shared" si="74"/>
        <v>85993510.603318632</v>
      </c>
      <c r="E61" s="16">
        <f t="shared" si="74"/>
        <v>2261949.7348306244</v>
      </c>
      <c r="F61" s="16">
        <f t="shared" si="74"/>
        <v>241508295.85000026</v>
      </c>
      <c r="G61" s="16">
        <f t="shared" si="74"/>
        <v>767.68000000715256</v>
      </c>
      <c r="H61" s="16">
        <f t="shared" si="74"/>
        <v>2737663.2369999927</v>
      </c>
      <c r="I61" s="16">
        <f t="shared" si="74"/>
        <v>244246726.76700026</v>
      </c>
      <c r="J61" s="16">
        <f t="shared" si="74"/>
        <v>20557786.849999998</v>
      </c>
      <c r="K61" s="16">
        <f t="shared" si="74"/>
        <v>13995743.400000002</v>
      </c>
      <c r="L61" s="16">
        <f t="shared" si="74"/>
        <v>28948836.640000004</v>
      </c>
      <c r="M61" s="16">
        <f t="shared" si="74"/>
        <v>63502366.890000008</v>
      </c>
      <c r="N61" s="16">
        <f t="shared" si="74"/>
        <v>9280966.2399999779</v>
      </c>
      <c r="O61" s="16">
        <f t="shared" si="74"/>
        <v>442209.9999999986</v>
      </c>
      <c r="P61" s="16">
        <f t="shared" si="74"/>
        <v>9723176.2399999779</v>
      </c>
      <c r="Q61" s="16">
        <f t="shared" si="74"/>
        <v>73225543.13000001</v>
      </c>
      <c r="R61" s="16">
        <f t="shared" si="74"/>
        <v>116370433.40999997</v>
      </c>
      <c r="S61" s="16">
        <f t="shared" si="74"/>
        <v>2336049.9499999862</v>
      </c>
      <c r="T61" s="16">
        <f t="shared" si="74"/>
        <v>119162140.35999992</v>
      </c>
      <c r="U61" s="18">
        <f t="shared" si="74"/>
        <v>4968520.9200000018</v>
      </c>
      <c r="V61" s="16">
        <f t="shared" si="74"/>
        <v>566444.22999999963</v>
      </c>
      <c r="W61" s="16">
        <f t="shared" si="74"/>
        <v>232852.28</v>
      </c>
      <c r="X61" s="16">
        <f t="shared" si="74"/>
        <v>799296.50999999954</v>
      </c>
      <c r="Y61" s="16">
        <f t="shared" si="74"/>
        <v>116628.49999999997</v>
      </c>
      <c r="Z61" s="16">
        <f t="shared" si="74"/>
        <v>80499.319999999978</v>
      </c>
      <c r="AA61" s="18">
        <f t="shared" si="74"/>
        <v>996424.32999999973</v>
      </c>
    </row>
    <row r="63" spans="1:81" ht="12" hidden="1" customHeight="1">
      <c r="B63" s="185" t="s">
        <v>76</v>
      </c>
      <c r="C63" s="186"/>
      <c r="D63" s="187" t="s">
        <v>77</v>
      </c>
      <c r="E63" s="187" t="s">
        <v>78</v>
      </c>
      <c r="F63" s="187" t="s">
        <v>79</v>
      </c>
      <c r="G63" s="187" t="s">
        <v>80</v>
      </c>
      <c r="H63" s="187" t="s">
        <v>81</v>
      </c>
      <c r="I63" s="187" t="s">
        <v>82</v>
      </c>
    </row>
    <row r="64" spans="1:81" ht="12" hidden="1" customHeight="1">
      <c r="B64" s="188">
        <v>1</v>
      </c>
      <c r="C64" s="186"/>
      <c r="D64" s="190">
        <v>6985099.3199999984</v>
      </c>
      <c r="E64" s="190">
        <v>11104973.02</v>
      </c>
      <c r="F64" s="190">
        <v>11398451.069999998</v>
      </c>
      <c r="G64" s="190">
        <v>510074.87999999989</v>
      </c>
      <c r="H64" s="190">
        <v>1298002.9100000011</v>
      </c>
      <c r="I64" s="191">
        <f t="shared" ref="I64:I67" si="75">D64+E64+F64+G64+H64</f>
        <v>31296601.199999996</v>
      </c>
      <c r="K64" s="175">
        <f>I64-'[1]csm 2017 '!$D$3</f>
        <v>-567.60000001639128</v>
      </c>
    </row>
    <row r="65" spans="2:16" ht="12" hidden="1" customHeight="1">
      <c r="B65" s="189">
        <v>2</v>
      </c>
      <c r="C65" s="186"/>
      <c r="D65" s="190">
        <v>6954349.4200000009</v>
      </c>
      <c r="E65" s="190">
        <v>11224280.982999995</v>
      </c>
      <c r="F65" s="190">
        <v>11540262.290000012</v>
      </c>
      <c r="G65" s="190">
        <v>612718.78000000026</v>
      </c>
      <c r="H65" s="190">
        <v>1230547.1100000003</v>
      </c>
      <c r="I65" s="191">
        <f t="shared" si="75"/>
        <v>31562158.583000012</v>
      </c>
    </row>
    <row r="66" spans="2:16" ht="12" hidden="1" customHeight="1">
      <c r="B66" s="189">
        <v>3</v>
      </c>
      <c r="C66" s="186"/>
      <c r="D66" s="187">
        <v>7865006.2400000002</v>
      </c>
      <c r="E66" s="187">
        <v>12473389.899999999</v>
      </c>
      <c r="F66" s="187">
        <v>11960113.309999995</v>
      </c>
      <c r="G66" s="187">
        <v>804500.81999999983</v>
      </c>
      <c r="H66" s="187">
        <v>1414446.0699999996</v>
      </c>
      <c r="I66" s="186">
        <f t="shared" si="75"/>
        <v>34517456.339999996</v>
      </c>
      <c r="K66" s="12">
        <v>141.57</v>
      </c>
    </row>
    <row r="67" spans="2:16" ht="12" hidden="1" customHeight="1">
      <c r="B67" s="189">
        <v>4</v>
      </c>
      <c r="C67" s="186"/>
      <c r="D67" s="187">
        <v>6943633.0200000014</v>
      </c>
      <c r="E67" s="187">
        <v>11440404.349999998</v>
      </c>
      <c r="F67" s="187">
        <v>10544708.420000002</v>
      </c>
      <c r="G67" s="187">
        <v>554594.01000000013</v>
      </c>
      <c r="H67" s="187">
        <v>1264483.6599999999</v>
      </c>
      <c r="I67" s="186">
        <f t="shared" si="75"/>
        <v>30747823.460000001</v>
      </c>
      <c r="L67" s="175">
        <f>-F59-364990</f>
        <v>2871712.4100000262</v>
      </c>
      <c r="M67" s="175">
        <f>L67-K66</f>
        <v>2871570.8400000264</v>
      </c>
    </row>
    <row r="68" spans="2:16" ht="12" hidden="1" customHeight="1">
      <c r="B68" s="187" t="s">
        <v>82</v>
      </c>
      <c r="C68" s="186"/>
      <c r="D68" s="187">
        <f t="shared" ref="D68:I68" si="76">SUM(D64:D67)</f>
        <v>28748088</v>
      </c>
      <c r="E68" s="187">
        <f t="shared" si="76"/>
        <v>46243048.252999991</v>
      </c>
      <c r="F68" s="187">
        <f t="shared" si="76"/>
        <v>45443535.090000004</v>
      </c>
      <c r="G68" s="187">
        <f t="shared" si="76"/>
        <v>2481888.4900000002</v>
      </c>
      <c r="H68" s="187">
        <f t="shared" si="76"/>
        <v>5207479.7500000009</v>
      </c>
      <c r="I68" s="187">
        <f t="shared" si="76"/>
        <v>128124039.583</v>
      </c>
    </row>
    <row r="69" spans="2:16" ht="12" hidden="1" customHeight="1">
      <c r="B69" s="187"/>
      <c r="C69" s="186"/>
      <c r="D69" s="187"/>
      <c r="E69" s="187"/>
      <c r="F69" s="187"/>
      <c r="G69" s="187"/>
      <c r="H69" s="187"/>
      <c r="I69" s="187"/>
    </row>
    <row r="70" spans="2:16" ht="12" hidden="1" customHeight="1">
      <c r="B70" s="187"/>
      <c r="C70" s="186"/>
      <c r="D70" s="187" t="s">
        <v>77</v>
      </c>
      <c r="E70" s="187" t="s">
        <v>78</v>
      </c>
      <c r="F70" s="187" t="s">
        <v>79</v>
      </c>
      <c r="G70" s="187" t="s">
        <v>83</v>
      </c>
      <c r="H70" s="187" t="s">
        <v>80</v>
      </c>
      <c r="I70" s="187" t="s">
        <v>81</v>
      </c>
      <c r="J70" s="187" t="s">
        <v>82</v>
      </c>
    </row>
    <row r="71" spans="2:16" ht="12" hidden="1" customHeight="1">
      <c r="B71" s="187"/>
      <c r="C71" s="186"/>
      <c r="D71" s="187">
        <f>D64</f>
        <v>6985099.3199999984</v>
      </c>
      <c r="E71" s="187">
        <f>E64+E37+H37</f>
        <v>11969686.539999999</v>
      </c>
      <c r="F71" s="187">
        <f>F64+D37</f>
        <v>29519232.050000004</v>
      </c>
      <c r="G71" s="187">
        <f>M37+T37+U37+AA37</f>
        <v>27742498.600000005</v>
      </c>
      <c r="H71" s="187">
        <f>G64</f>
        <v>510074.87999999989</v>
      </c>
      <c r="I71" s="187">
        <f>H64</f>
        <v>1298002.9100000011</v>
      </c>
      <c r="J71" s="175">
        <f>D71+E71+F71+G71+H71+I71</f>
        <v>78024594.299999997</v>
      </c>
      <c r="L71" s="175">
        <f>J71-I64</f>
        <v>46727993.100000001</v>
      </c>
      <c r="M71" s="175">
        <v>383694.99999999977</v>
      </c>
      <c r="N71" s="175">
        <v>1104090.3599999999</v>
      </c>
      <c r="P71" s="175">
        <f>J71-G71</f>
        <v>50282095.699999988</v>
      </c>
    </row>
    <row r="72" spans="2:16" ht="12" hidden="1" customHeight="1">
      <c r="B72" s="187"/>
      <c r="C72" s="186"/>
      <c r="D72" s="187">
        <f>D65</f>
        <v>6954349.4200000009</v>
      </c>
      <c r="E72" s="187">
        <f>E65+E38+H38</f>
        <v>11996477.255999994</v>
      </c>
      <c r="F72" s="187">
        <f>F65+D38</f>
        <v>29789932.430000015</v>
      </c>
      <c r="G72" s="187">
        <f t="shared" ref="G72:G73" si="77">M38+T38+U38+AA38</f>
        <v>30271096.390000004</v>
      </c>
      <c r="H72" s="187">
        <f t="shared" ref="H72:I72" si="78">G65</f>
        <v>612718.78000000026</v>
      </c>
      <c r="I72" s="187">
        <f t="shared" si="78"/>
        <v>1230547.1100000003</v>
      </c>
      <c r="J72" s="175">
        <f t="shared" ref="J72:J74" si="79">D72+E72+F72+G72+H72+I72</f>
        <v>80855121.386000007</v>
      </c>
      <c r="L72" s="175">
        <f t="shared" ref="L72:L74" si="80">J72-I65</f>
        <v>49292962.802999996</v>
      </c>
      <c r="M72" s="12">
        <v>342604.90300000011</v>
      </c>
      <c r="N72" s="12">
        <v>1213863.6000000001</v>
      </c>
    </row>
    <row r="73" spans="2:16" ht="12" hidden="1" customHeight="1">
      <c r="B73" s="187"/>
      <c r="C73" s="186"/>
      <c r="D73" s="187">
        <f t="shared" ref="D73" si="81">D66</f>
        <v>7865006.2400000002</v>
      </c>
      <c r="E73" s="187">
        <f t="shared" ref="E73" si="82">E66+E39+H39</f>
        <v>13265925.219999997</v>
      </c>
      <c r="F73" s="187">
        <f t="shared" ref="F73" si="83">F66+D39</f>
        <v>29793375.129999999</v>
      </c>
      <c r="G73" s="187">
        <f t="shared" si="77"/>
        <v>32980986.050000001</v>
      </c>
      <c r="H73" s="187">
        <f t="shared" ref="H73:I73" si="84">G66</f>
        <v>804500.81999999983</v>
      </c>
      <c r="I73" s="187">
        <f t="shared" si="84"/>
        <v>1414446.0699999996</v>
      </c>
      <c r="J73" s="175">
        <f t="shared" si="79"/>
        <v>86124239.529999986</v>
      </c>
      <c r="L73" s="175">
        <f t="shared" si="80"/>
        <v>51606783.18999999</v>
      </c>
      <c r="M73" s="12">
        <v>351881.02999999991</v>
      </c>
      <c r="N73" s="12">
        <v>1337179.7999999998</v>
      </c>
    </row>
    <row r="74" spans="2:16" ht="12" hidden="1" customHeight="1">
      <c r="B74" s="187"/>
      <c r="C74" s="186"/>
      <c r="D74" s="187">
        <f>D67</f>
        <v>6943633.0200000014</v>
      </c>
      <c r="E74" s="187">
        <f>E67+E41+H41</f>
        <v>12166154.919999998</v>
      </c>
      <c r="F74" s="187">
        <f>F67+D41</f>
        <v>27744091.960000005</v>
      </c>
      <c r="G74" s="187">
        <f>M41+T41+U41+AA41</f>
        <v>29664670.119999997</v>
      </c>
      <c r="H74" s="187">
        <f t="shared" ref="H74:I74" si="85">G67</f>
        <v>554594.01000000013</v>
      </c>
      <c r="I74" s="187">
        <f t="shared" si="85"/>
        <v>1264483.6599999999</v>
      </c>
      <c r="J74" s="175">
        <f t="shared" si="79"/>
        <v>78337627.690000013</v>
      </c>
      <c r="L74" s="175">
        <f t="shared" si="80"/>
        <v>47589804.230000012</v>
      </c>
      <c r="M74" s="12">
        <v>322155.83000000013</v>
      </c>
      <c r="N74" s="12">
        <v>1103190</v>
      </c>
    </row>
    <row r="75" spans="2:16" ht="12" hidden="1" customHeight="1">
      <c r="B75" s="187"/>
      <c r="C75" s="186"/>
      <c r="D75" s="187"/>
      <c r="E75" s="187"/>
      <c r="F75" s="187"/>
      <c r="G75" s="187"/>
      <c r="H75" s="187"/>
      <c r="I75" s="187"/>
    </row>
    <row r="76" spans="2:16" ht="12" hidden="1" customHeight="1">
      <c r="B76" s="187"/>
      <c r="C76" s="186"/>
      <c r="D76" s="187"/>
      <c r="E76" s="187"/>
      <c r="F76" s="187"/>
      <c r="G76" s="187"/>
      <c r="H76" s="187"/>
      <c r="I76" s="187"/>
    </row>
    <row r="77" spans="2:16" ht="12" hidden="1" customHeight="1">
      <c r="B77" s="187"/>
      <c r="C77" s="186"/>
      <c r="D77" s="187"/>
      <c r="E77" s="187"/>
      <c r="F77" s="187"/>
      <c r="G77" s="187"/>
      <c r="H77" s="187"/>
      <c r="I77" s="187"/>
    </row>
    <row r="78" spans="2:16" ht="12" hidden="1" customHeight="1">
      <c r="B78" s="187"/>
      <c r="C78" s="186"/>
      <c r="D78" s="187"/>
      <c r="E78" s="187"/>
      <c r="F78" s="187"/>
      <c r="G78" s="187"/>
      <c r="H78" s="187"/>
      <c r="I78" s="187"/>
    </row>
    <row r="79" spans="2:16" ht="12" hidden="1" customHeight="1">
      <c r="B79" s="187"/>
      <c r="C79" s="186"/>
      <c r="D79" s="187"/>
      <c r="E79" s="187"/>
      <c r="F79" s="187"/>
      <c r="G79" s="187"/>
      <c r="H79" s="187"/>
      <c r="I79" s="187"/>
    </row>
    <row r="80" spans="2:16" ht="12" hidden="1" customHeight="1">
      <c r="B80" s="187"/>
      <c r="C80" s="186"/>
      <c r="D80" s="187"/>
      <c r="E80" s="187"/>
      <c r="F80" s="187"/>
      <c r="G80" s="187"/>
      <c r="H80" s="187"/>
      <c r="I80" s="187"/>
    </row>
    <row r="81" spans="2:9" ht="12" hidden="1" customHeight="1">
      <c r="B81" s="187"/>
      <c r="C81" s="186"/>
      <c r="D81" s="187"/>
      <c r="E81" s="187"/>
      <c r="F81" s="187"/>
      <c r="G81" s="187"/>
      <c r="H81" s="187"/>
      <c r="I81" s="187"/>
    </row>
    <row r="82" spans="2:9" ht="12" hidden="1" customHeight="1"/>
  </sheetData>
  <sheetProtection selectLockedCells="1" selectUnlockedCells="1"/>
  <mergeCells count="62">
    <mergeCell ref="U5:U6"/>
    <mergeCell ref="V5:X5"/>
    <mergeCell ref="R5:R6"/>
    <mergeCell ref="AA5:AA6"/>
    <mergeCell ref="S5:S6"/>
    <mergeCell ref="T57:T58"/>
    <mergeCell ref="U57:U58"/>
    <mergeCell ref="V57:X57"/>
    <mergeCell ref="Z34:Z35"/>
    <mergeCell ref="S34:S35"/>
    <mergeCell ref="Y34:Y35"/>
    <mergeCell ref="Y57:Y58"/>
    <mergeCell ref="T34:T35"/>
    <mergeCell ref="U34:U35"/>
    <mergeCell ref="V34:X34"/>
    <mergeCell ref="B55:B58"/>
    <mergeCell ref="C55:AA55"/>
    <mergeCell ref="C56:I56"/>
    <mergeCell ref="J56:Q56"/>
    <mergeCell ref="R56:T56"/>
    <mergeCell ref="V56:AA56"/>
    <mergeCell ref="C57:F57"/>
    <mergeCell ref="AA57:AA58"/>
    <mergeCell ref="I57:I58"/>
    <mergeCell ref="J57:M57"/>
    <mergeCell ref="N57:P57"/>
    <mergeCell ref="Q57:Q58"/>
    <mergeCell ref="R57:R58"/>
    <mergeCell ref="H57:H58"/>
    <mergeCell ref="Z57:Z58"/>
    <mergeCell ref="S57:S58"/>
    <mergeCell ref="B31:B35"/>
    <mergeCell ref="C31:AA31"/>
    <mergeCell ref="C34:F34"/>
    <mergeCell ref="AA34:AA35"/>
    <mergeCell ref="I34:I35"/>
    <mergeCell ref="J34:M34"/>
    <mergeCell ref="N34:P34"/>
    <mergeCell ref="Q34:Q35"/>
    <mergeCell ref="R34:R35"/>
    <mergeCell ref="H34:H35"/>
    <mergeCell ref="C32:I33"/>
    <mergeCell ref="J32:AA32"/>
    <mergeCell ref="J33:Q33"/>
    <mergeCell ref="R33:T33"/>
    <mergeCell ref="V33:AA33"/>
    <mergeCell ref="B2:B6"/>
    <mergeCell ref="J4:Q4"/>
    <mergeCell ref="R4:T4"/>
    <mergeCell ref="C5:F5"/>
    <mergeCell ref="I5:I6"/>
    <mergeCell ref="J5:M5"/>
    <mergeCell ref="N5:P5"/>
    <mergeCell ref="Q5:Q6"/>
    <mergeCell ref="H5:H6"/>
    <mergeCell ref="C2:AA2"/>
    <mergeCell ref="C3:I4"/>
    <mergeCell ref="J3:AA3"/>
    <mergeCell ref="V4:AA4"/>
    <mergeCell ref="Y5:Y6"/>
    <mergeCell ref="Z5:Z6"/>
    <mergeCell ref="T5:T6"/>
  </mergeCells>
  <pageMargins left="0.23622047244094491" right="0.23622047244094491" top="0.23622047244094491" bottom="0.23622047244094491" header="0" footer="0"/>
  <pageSetup paperSize="9" scale="50" orientation="landscape" r:id="rId1"/>
  <headerFooter alignWithMargins="0"/>
  <ignoredErrors>
    <ignoredError sqref="Q40:U40 Z40 V40" formulaRange="1"/>
    <ignoredError sqref="U53 M19 Q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- Aprilie 2017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2017-05-26T13:03:18Z</cp:lastPrinted>
  <dcterms:created xsi:type="dcterms:W3CDTF">2016-03-23T11:17:13Z</dcterms:created>
  <dcterms:modified xsi:type="dcterms:W3CDTF">2017-05-31T08:33:09Z</dcterms:modified>
</cp:coreProperties>
</file>